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tajemnice\VZ\2018\oprava chodníku  NOvá Ves - jih\"/>
    </mc:Choice>
  </mc:AlternateContent>
  <bookViews>
    <workbookView xWindow="0" yWindow="0" windowWidth="28800" windowHeight="12435" activeTab="1"/>
  </bookViews>
  <sheets>
    <sheet name="Rekapitulace stavby" sheetId="1" r:id="rId1"/>
    <sheet name="1 - Jižní strana" sheetId="2" r:id="rId2"/>
  </sheets>
  <definedNames>
    <definedName name="_xlnm.Print_Titles" localSheetId="1">'1 - Jižní strana'!$113:$113</definedName>
    <definedName name="_xlnm.Print_Titles" localSheetId="0">'Rekapitulace stavby'!$85:$85</definedName>
    <definedName name="_xlnm.Print_Area" localSheetId="1">'1 - Jižní strana'!$C$4:$Q$70,'1 - Jižní strana'!$C$76:$Q$97,'1 - Jižní strana'!$C$103:$Q$140</definedName>
    <definedName name="_xlnm.Print_Area" localSheetId="0">'Rekapitulace stavby'!$C$4:$AP$70,'Rekapitulace stavby'!$C$76:$AP$92</definedName>
  </definedNames>
  <calcPr calcId="152511"/>
</workbook>
</file>

<file path=xl/calcChain.xml><?xml version="1.0" encoding="utf-8"?>
<calcChain xmlns="http://schemas.openxmlformats.org/spreadsheetml/2006/main">
  <c r="AY88" i="1" l="1"/>
  <c r="AX88" i="1"/>
  <c r="BI140" i="2"/>
  <c r="BH140" i="2"/>
  <c r="BG140" i="2"/>
  <c r="BF140" i="2"/>
  <c r="AA140" i="2"/>
  <c r="AA139" i="2" s="1"/>
  <c r="Y140" i="2"/>
  <c r="Y139" i="2" s="1"/>
  <c r="W140" i="2"/>
  <c r="W139" i="2"/>
  <c r="BK140" i="2"/>
  <c r="BK139" i="2" s="1"/>
  <c r="N139" i="2" s="1"/>
  <c r="N93" i="2" s="1"/>
  <c r="N140" i="2"/>
  <c r="BE140" i="2" s="1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AA136" i="2"/>
  <c r="Y136" i="2"/>
  <c r="W136" i="2"/>
  <c r="BK136" i="2"/>
  <c r="N136" i="2"/>
  <c r="BE136" i="2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Y134" i="2"/>
  <c r="W134" i="2"/>
  <c r="W133" i="2" s="1"/>
  <c r="BK134" i="2"/>
  <c r="N134" i="2"/>
  <c r="BE134" i="2" s="1"/>
  <c r="BI132" i="2"/>
  <c r="BH132" i="2"/>
  <c r="BG132" i="2"/>
  <c r="BF132" i="2"/>
  <c r="AA132" i="2"/>
  <c r="Y132" i="2"/>
  <c r="W132" i="2"/>
  <c r="BK132" i="2"/>
  <c r="BK128" i="2" s="1"/>
  <c r="N128" i="2" s="1"/>
  <c r="N91" i="2" s="1"/>
  <c r="N132" i="2"/>
  <c r="BE132" i="2" s="1"/>
  <c r="BI131" i="2"/>
  <c r="BH131" i="2"/>
  <c r="BG131" i="2"/>
  <c r="BF131" i="2"/>
  <c r="AA131" i="2"/>
  <c r="Y131" i="2"/>
  <c r="W131" i="2"/>
  <c r="BK131" i="2"/>
  <c r="N131" i="2"/>
  <c r="BE131" i="2" s="1"/>
  <c r="BI130" i="2"/>
  <c r="BH130" i="2"/>
  <c r="BG130" i="2"/>
  <c r="BF130" i="2"/>
  <c r="AA130" i="2"/>
  <c r="Y130" i="2"/>
  <c r="Y128" i="2" s="1"/>
  <c r="W130" i="2"/>
  <c r="BK130" i="2"/>
  <c r="N130" i="2"/>
  <c r="BE130" i="2"/>
  <c r="BI129" i="2"/>
  <c r="BH129" i="2"/>
  <c r="BG129" i="2"/>
  <c r="BF129" i="2"/>
  <c r="AA129" i="2"/>
  <c r="Y129" i="2"/>
  <c r="W129" i="2"/>
  <c r="W128" i="2" s="1"/>
  <c r="BK129" i="2"/>
  <c r="N129" i="2"/>
  <c r="BE129" i="2" s="1"/>
  <c r="BI127" i="2"/>
  <c r="BH127" i="2"/>
  <c r="BG127" i="2"/>
  <c r="BF127" i="2"/>
  <c r="AA127" i="2"/>
  <c r="Y127" i="2"/>
  <c r="W127" i="2"/>
  <c r="BK127" i="2"/>
  <c r="N127" i="2"/>
  <c r="BE127" i="2" s="1"/>
  <c r="BI126" i="2"/>
  <c r="BH126" i="2"/>
  <c r="BG126" i="2"/>
  <c r="BF126" i="2"/>
  <c r="AA126" i="2"/>
  <c r="Y126" i="2"/>
  <c r="W126" i="2"/>
  <c r="BK126" i="2"/>
  <c r="N126" i="2"/>
  <c r="BE126" i="2"/>
  <c r="BI125" i="2"/>
  <c r="BH125" i="2"/>
  <c r="BG125" i="2"/>
  <c r="BF125" i="2"/>
  <c r="AA125" i="2"/>
  <c r="Y125" i="2"/>
  <c r="W125" i="2"/>
  <c r="BK125" i="2"/>
  <c r="N125" i="2"/>
  <c r="BE125" i="2" s="1"/>
  <c r="BI124" i="2"/>
  <c r="BH124" i="2"/>
  <c r="BG124" i="2"/>
  <c r="BF124" i="2"/>
  <c r="AA124" i="2"/>
  <c r="Y124" i="2"/>
  <c r="W124" i="2"/>
  <c r="BK124" i="2"/>
  <c r="N124" i="2"/>
  <c r="BE124" i="2" s="1"/>
  <c r="BI123" i="2"/>
  <c r="BH123" i="2"/>
  <c r="BG123" i="2"/>
  <c r="BF123" i="2"/>
  <c r="AA123" i="2"/>
  <c r="Y123" i="2"/>
  <c r="W123" i="2"/>
  <c r="BK123" i="2"/>
  <c r="N123" i="2"/>
  <c r="BE123" i="2" s="1"/>
  <c r="BI122" i="2"/>
  <c r="BH122" i="2"/>
  <c r="BG122" i="2"/>
  <c r="BF122" i="2"/>
  <c r="AA122" i="2"/>
  <c r="Y122" i="2"/>
  <c r="W122" i="2"/>
  <c r="BK122" i="2"/>
  <c r="N122" i="2"/>
  <c r="BE122" i="2"/>
  <c r="BI121" i="2"/>
  <c r="BH121" i="2"/>
  <c r="BG121" i="2"/>
  <c r="BF121" i="2"/>
  <c r="AA121" i="2"/>
  <c r="Y121" i="2"/>
  <c r="W121" i="2"/>
  <c r="BK121" i="2"/>
  <c r="N121" i="2"/>
  <c r="BE121" i="2" s="1"/>
  <c r="BI120" i="2"/>
  <c r="BH120" i="2"/>
  <c r="BG120" i="2"/>
  <c r="BF120" i="2"/>
  <c r="AA120" i="2"/>
  <c r="Y120" i="2"/>
  <c r="W120" i="2"/>
  <c r="BK120" i="2"/>
  <c r="N120" i="2"/>
  <c r="BE120" i="2"/>
  <c r="BI119" i="2"/>
  <c r="BH119" i="2"/>
  <c r="BG119" i="2"/>
  <c r="BF119" i="2"/>
  <c r="AA119" i="2"/>
  <c r="AA116" i="2" s="1"/>
  <c r="Y119" i="2"/>
  <c r="W119" i="2"/>
  <c r="BK119" i="2"/>
  <c r="N119" i="2"/>
  <c r="BE119" i="2" s="1"/>
  <c r="BI118" i="2"/>
  <c r="BH118" i="2"/>
  <c r="BG118" i="2"/>
  <c r="H34" i="2" s="1"/>
  <c r="BB88" i="1" s="1"/>
  <c r="BB87" i="1" s="1"/>
  <c r="BF118" i="2"/>
  <c r="AA118" i="2"/>
  <c r="Y118" i="2"/>
  <c r="W118" i="2"/>
  <c r="W116" i="2" s="1"/>
  <c r="BK118" i="2"/>
  <c r="N118" i="2"/>
  <c r="BE118" i="2"/>
  <c r="BI117" i="2"/>
  <c r="H36" i="2" s="1"/>
  <c r="BD88" i="1" s="1"/>
  <c r="BD87" i="1" s="1"/>
  <c r="W35" i="1" s="1"/>
  <c r="BH117" i="2"/>
  <c r="BG117" i="2"/>
  <c r="BF117" i="2"/>
  <c r="M33" i="2" s="1"/>
  <c r="AW88" i="1" s="1"/>
  <c r="AA117" i="2"/>
  <c r="Y117" i="2"/>
  <c r="Y116" i="2"/>
  <c r="W117" i="2"/>
  <c r="BK117" i="2"/>
  <c r="N117" i="2"/>
  <c r="BE117" i="2" s="1"/>
  <c r="F108" i="2"/>
  <c r="F106" i="2"/>
  <c r="M28" i="2"/>
  <c r="AS88" i="1"/>
  <c r="AS87" i="1" s="1"/>
  <c r="F81" i="2"/>
  <c r="F79" i="2"/>
  <c r="O21" i="2"/>
  <c r="E21" i="2"/>
  <c r="M111" i="2" s="1"/>
  <c r="O20" i="2"/>
  <c r="O18" i="2"/>
  <c r="E18" i="2"/>
  <c r="M110" i="2" s="1"/>
  <c r="O17" i="2"/>
  <c r="O15" i="2"/>
  <c r="E15" i="2"/>
  <c r="F111" i="2" s="1"/>
  <c r="F84" i="2"/>
  <c r="O14" i="2"/>
  <c r="O12" i="2"/>
  <c r="E12" i="2"/>
  <c r="F110" i="2"/>
  <c r="F83" i="2"/>
  <c r="O11" i="2"/>
  <c r="O9" i="2"/>
  <c r="M108" i="2" s="1"/>
  <c r="F6" i="2"/>
  <c r="F105" i="2" s="1"/>
  <c r="F78" i="2"/>
  <c r="AK27" i="1"/>
  <c r="AM83" i="1"/>
  <c r="L83" i="1"/>
  <c r="AM82" i="1"/>
  <c r="L82" i="1"/>
  <c r="AM80" i="1"/>
  <c r="L80" i="1"/>
  <c r="L78" i="1"/>
  <c r="L77" i="1"/>
  <c r="W115" i="2" l="1"/>
  <c r="W114" i="2" s="1"/>
  <c r="AU88" i="1" s="1"/>
  <c r="AU87" i="1" s="1"/>
  <c r="AA133" i="2"/>
  <c r="BK116" i="2"/>
  <c r="N116" i="2" s="1"/>
  <c r="N90" i="2" s="1"/>
  <c r="H33" i="2"/>
  <c r="BA88" i="1" s="1"/>
  <c r="BA87" i="1" s="1"/>
  <c r="H35" i="2"/>
  <c r="BC88" i="1" s="1"/>
  <c r="BC87" i="1" s="1"/>
  <c r="AY87" i="1" s="1"/>
  <c r="AA128" i="2"/>
  <c r="AA115" i="2" s="1"/>
  <c r="AA114" i="2" s="1"/>
  <c r="M81" i="2"/>
  <c r="M32" i="2"/>
  <c r="AV88" i="1" s="1"/>
  <c r="AT88" i="1" s="1"/>
  <c r="H32" i="2"/>
  <c r="AZ88" i="1" s="1"/>
  <c r="AZ87" i="1" s="1"/>
  <c r="W34" i="1"/>
  <c r="AX87" i="1"/>
  <c r="W33" i="1"/>
  <c r="W32" i="1"/>
  <c r="AW87" i="1"/>
  <c r="AK32" i="1" s="1"/>
  <c r="Y133" i="2"/>
  <c r="Y115" i="2" s="1"/>
  <c r="Y114" i="2" s="1"/>
  <c r="BK133" i="2"/>
  <c r="N133" i="2" s="1"/>
  <c r="N92" i="2" s="1"/>
  <c r="M83" i="2"/>
  <c r="M84" i="2"/>
  <c r="BK115" i="2" l="1"/>
  <c r="AV87" i="1"/>
  <c r="W31" i="1"/>
  <c r="BK114" i="2" l="1"/>
  <c r="N114" i="2" s="1"/>
  <c r="N88" i="2" s="1"/>
  <c r="N115" i="2"/>
  <c r="N89" i="2" s="1"/>
  <c r="AK31" i="1"/>
  <c r="AT87" i="1"/>
  <c r="M27" i="2" l="1"/>
  <c r="M30" i="2" s="1"/>
  <c r="L97" i="2"/>
  <c r="AG88" i="1" l="1"/>
  <c r="L38" i="2"/>
  <c r="AG87" i="1" l="1"/>
  <c r="AN88" i="1"/>
  <c r="AK26" i="1" l="1"/>
  <c r="AK29" i="1" s="1"/>
  <c r="AK37" i="1" s="1"/>
  <c r="AN87" i="1"/>
  <c r="AN92" i="1" s="1"/>
  <c r="AG92" i="1"/>
</calcChain>
</file>

<file path=xl/sharedStrings.xml><?xml version="1.0" encoding="utf-8"?>
<sst xmlns="http://schemas.openxmlformats.org/spreadsheetml/2006/main" count="577" uniqueCount="210">
  <si>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</si>
  <si>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</si>
  <si>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</si>
  <si>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</si>
  <si>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</si>
  <si>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</si>
  <si>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</si>
  <si>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</si>
  <si>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</si>
  <si>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</si>
  <si>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</si>
  <si>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</si>
  <si>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</si>
  <si>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</si>
  <si>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</si>
  <si>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</si>
  <si>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Stavba:</t>
  </si>
  <si>
    <t>JKSO:</t>
  </si>
  <si>
    <t>CC-CZ:</t>
  </si>
  <si>
    <t>Místo:</t>
  </si>
  <si>
    <t>Ostrava - Nová ves</t>
  </si>
  <si>
    <t>Datum:</t>
  </si>
  <si>
    <t>Objednatel:</t>
  </si>
  <si>
    <t>IČ:</t>
  </si>
  <si>
    <t xml:space="preserve"> 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</si>
  <si>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</si>
  <si>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</si>
  <si>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</si>
  <si>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</si>
  <si>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</si>
  <si>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</si>
  <si>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</si>
  <si>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</si>
  <si>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</si>
  <si>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</si>
  <si>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</si>
  <si>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</si>
  <si>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</si>
  <si>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</si>
  <si>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</si>
  <si>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</si>
  <si>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</si>
  <si>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</si>
  <si>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</si>
  <si>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</si>
  <si>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</si>
  <si>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</si>
  <si>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</si>
  <si>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</si>
  <si>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</si>
  <si>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</si>
  <si>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</si>
  <si>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</si>
  <si>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</si>
  <si>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</si>
  <si>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</si>
  <si>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</si>
  <si>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</si>
  <si>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</si>
  <si>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</si>
  <si>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</si>
  <si>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</si>
  <si>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</si>
  <si>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</si>
  <si>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</si>
  <si>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</si>
  <si>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</si>
  <si>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</si>
  <si>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</si>
  <si>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</si>
  <si>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</si>
  <si>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</si>
  <si>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</si>
  <si>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{0db278cc-4670-4d47-98f0-b41da2aa4485}</t>
  </si>
  <si>
    <t>{00000000-0000-0000-0000-000000000000}</t>
  </si>
  <si>
    <t>/</t>
  </si>
  <si>
    <t>1</t>
  </si>
  <si>
    <t>Jižní strana</t>
  </si>
  <si>
    <t>{7c85188b-e925-493a-82f1-8681d3876b5b}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</si>
  <si>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</si>
  <si>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</si>
  <si>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</si>
  <si>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</si>
  <si>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</si>
  <si>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</si>
  <si>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</si>
  <si>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</si>
  <si>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</si>
  <si>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</si>
  <si>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</si>
  <si>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</si>
  <si>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1 - Jižní strana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</si>
  <si>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</si>
  <si>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</si>
  <si>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</si>
  <si>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</si>
  <si>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</si>
  <si>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</si>
  <si>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</si>
  <si>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</si>
  <si>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</si>
  <si>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</si>
  <si>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</t>
  </si>
  <si>
    <t xml:space="preserve">      99 - Přesun hmot 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</si>
  <si>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</si>
  <si>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</si>
  <si>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</si>
  <si>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</si>
  <si>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</si>
  <si>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</si>
  <si>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</si>
  <si>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</si>
  <si>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</si>
  <si>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</si>
  <si>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</si>
  <si>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</si>
  <si>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</si>
  <si>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</si>
  <si>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</si>
  <si>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</si>
  <si>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</si>
  <si>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919735111</t>
  </si>
  <si>
    <t>Řezání stávajícího živičného krytu hl do 50 mm</t>
  </si>
  <si>
    <t>m</t>
  </si>
  <si>
    <t>4</t>
  </si>
  <si>
    <t>677437514</t>
  </si>
  <si>
    <t>1131072R00</t>
  </si>
  <si>
    <t>Odstranění podkladu pl přes 200 m2 LA tl 50 mm - spád ( ručně )</t>
  </si>
  <si>
    <t>m2</t>
  </si>
  <si>
    <t>-305412209</t>
  </si>
  <si>
    <t>3</t>
  </si>
  <si>
    <t>113201111</t>
  </si>
  <si>
    <t xml:space="preserve">Vytrhání obrub chodníkových </t>
  </si>
  <si>
    <t>1497453703</t>
  </si>
  <si>
    <t>966008212</t>
  </si>
  <si>
    <t>Bourání odvodňovacího žlabu z betonových příkopových tvárnic š do 800 mm</t>
  </si>
  <si>
    <t>-750266009</t>
  </si>
  <si>
    <t>5</t>
  </si>
  <si>
    <t>961043111</t>
  </si>
  <si>
    <t>Bourání základů z betonu proloženého kamenem</t>
  </si>
  <si>
    <t>m3</t>
  </si>
  <si>
    <t>-166432729</t>
  </si>
  <si>
    <t>6</t>
  </si>
  <si>
    <t>997002611</t>
  </si>
  <si>
    <t>Nakládání suti a vybouraných hmot</t>
  </si>
  <si>
    <t>t</t>
  </si>
  <si>
    <t>1194706949</t>
  </si>
  <si>
    <t>7</t>
  </si>
  <si>
    <t>997221561</t>
  </si>
  <si>
    <t>Vodorovná doprava suti z kusových materiálů do 1 km</t>
  </si>
  <si>
    <t>-1250406845</t>
  </si>
  <si>
    <t>8</t>
  </si>
  <si>
    <t>997221569</t>
  </si>
  <si>
    <t>Příplatek ZKD 1 km u vodorovné dopravy suti z kusových materiálů</t>
  </si>
  <si>
    <t>2014334111</t>
  </si>
  <si>
    <t>10</t>
  </si>
  <si>
    <t>997221815</t>
  </si>
  <si>
    <t>Poplatek za uložení betonového odpadu na skládce (skládkovné)</t>
  </si>
  <si>
    <t>-1703595675</t>
  </si>
  <si>
    <t>9</t>
  </si>
  <si>
    <t>997221845</t>
  </si>
  <si>
    <t>Poplatek za uložení asfaltového odpadu bez obsahu dehtu na skládce (skládkovné)</t>
  </si>
  <si>
    <t>-1924336520</t>
  </si>
  <si>
    <t>11</t>
  </si>
  <si>
    <t>938909331</t>
  </si>
  <si>
    <t>Čištění vozovek metením ručně podkladu nebo krytu betonového nebo živičného</t>
  </si>
  <si>
    <t>1907545195</t>
  </si>
  <si>
    <t>12</t>
  </si>
  <si>
    <t>4523111R00</t>
  </si>
  <si>
    <t xml:space="preserve">Podklad z betonu prostého tř. C 12/15 </t>
  </si>
  <si>
    <t>1412664168</t>
  </si>
  <si>
    <t>13</t>
  </si>
  <si>
    <t>572141111</t>
  </si>
  <si>
    <t>Vyrovnání povrchu dosavadních krytů asfaltovým betonem ACO (AB) - spád</t>
  </si>
  <si>
    <t>555497312</t>
  </si>
  <si>
    <t>14</t>
  </si>
  <si>
    <t>573211109</t>
  </si>
  <si>
    <t>Postřik živičný spojovací z asfaltu v množství 0,50 kg/m2</t>
  </si>
  <si>
    <t>1674957680</t>
  </si>
  <si>
    <t>577143121</t>
  </si>
  <si>
    <t>Asfaltový beton vrstva obrusná ACO 8 (ABJ) tl 50 mm š do 3 m z nemodifikovaného asfaltu, ruční pokládkou</t>
  </si>
  <si>
    <t>-1883552932</t>
  </si>
  <si>
    <t>899489R00</t>
  </si>
  <si>
    <t>Dodávka a montáž uliční vpusť</t>
  </si>
  <si>
    <t>kpl</t>
  </si>
  <si>
    <t>-2083561579</t>
  </si>
  <si>
    <t>16</t>
  </si>
  <si>
    <t>935112311</t>
  </si>
  <si>
    <t>Osazení příkopového žlabu do betonu tl 100 mm z betonových tvárnic š 1200 mm</t>
  </si>
  <si>
    <t>985762235</t>
  </si>
  <si>
    <t>17</t>
  </si>
  <si>
    <t>M</t>
  </si>
  <si>
    <t>592277230</t>
  </si>
  <si>
    <t>žlab betonový dvouvrstvý BEST ŽLAB I  8 x 33 x 59/66,9</t>
  </si>
  <si>
    <t>kus</t>
  </si>
  <si>
    <t>1424466132</t>
  </si>
  <si>
    <t>19</t>
  </si>
  <si>
    <t>916231213</t>
  </si>
  <si>
    <t>Osazení chodníkového obrubníku betonového do lože z betonu prostého</t>
  </si>
  <si>
    <t>1643302483</t>
  </si>
  <si>
    <t>20</t>
  </si>
  <si>
    <t>592174970</t>
  </si>
  <si>
    <t>obrubník betonový chodníkový ABO 013-19 100x10x25 cm</t>
  </si>
  <si>
    <t>-451157442</t>
  </si>
  <si>
    <t>18</t>
  </si>
  <si>
    <t>998225111</t>
  </si>
  <si>
    <t>Přesun materiálů na místo stavby a manipulace v místě</t>
  </si>
  <si>
    <t>865890766</t>
  </si>
  <si>
    <t>Ostrava - Nová Ves</t>
  </si>
  <si>
    <t xml:space="preserve"> „Oprava havarijního stavu chodníků na ul. Bartošově k autobusovým zastávkám MHD“.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</si>
</sst>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alignment horizontal="center" vertical="center"/>
    </xf>
    <xf numFmtId="0" fontId="32" fillId="0" borderId="25" xfId="0" applyFont="1" applyBorder="1" applyAlignment="1" applyProtection="1">
      <alignment horizontal="left" vertical="center" wrapText="1"/>
      <protection locked="0"/>
    </xf>
    <xf numFmtId="4" fontId="32" fillId="0" borderId="25" xfId="0" applyNumberFormat="1" applyFont="1" applyBorder="1" applyAlignment="1" applyProtection="1">
      <alignment vertical="center"/>
      <protection locked="0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workbookViewId="0">
      <pane ySplit="1" topLeftCell="A68" activePane="bottomLeft" state="frozen"/>
      <selection pane="bottomLeft" activeCell="K6" sqref="K6:AO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53" t="s">
        <v>7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R2" s="180" t="s">
        <v>8</v>
      </c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11</v>
      </c>
    </row>
    <row r="4" spans="1:73" ht="36.950000000000003" customHeight="1">
      <c r="B4" s="22"/>
      <c r="C4" s="155" t="s">
        <v>12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23"/>
      <c r="AS4" s="17" t="s">
        <v>13</v>
      </c>
      <c r="BS4" s="18" t="s">
        <v>14</v>
      </c>
    </row>
    <row r="5" spans="1:73" ht="14.45" customHeight="1">
      <c r="B5" s="22"/>
      <c r="C5" s="24"/>
      <c r="D5" s="25" t="s">
        <v>15</v>
      </c>
      <c r="E5" s="24"/>
      <c r="F5" s="24"/>
      <c r="G5" s="24"/>
      <c r="H5" s="24"/>
      <c r="I5" s="24"/>
      <c r="J5" s="24"/>
      <c r="K5" s="157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16</v>
      </c>
      <c r="E6" s="24"/>
      <c r="F6" s="24"/>
      <c r="G6" s="24"/>
      <c r="H6" s="24"/>
      <c r="I6" s="24"/>
      <c r="J6" s="24"/>
      <c r="K6" s="159" t="s">
        <v>209</v>
      </c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24"/>
      <c r="AQ6" s="23"/>
      <c r="BS6" s="18" t="s">
        <v>9</v>
      </c>
    </row>
    <row r="7" spans="1:73" ht="14.45" customHeight="1">
      <c r="B7" s="22"/>
      <c r="C7" s="24"/>
      <c r="D7" s="28" t="s">
        <v>17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18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19</v>
      </c>
      <c r="E8" s="24"/>
      <c r="F8" s="24"/>
      <c r="G8" s="24"/>
      <c r="H8" s="24"/>
      <c r="I8" s="24"/>
      <c r="J8" s="24"/>
      <c r="K8" s="26" t="s">
        <v>208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21</v>
      </c>
      <c r="AL8" s="24"/>
      <c r="AM8" s="24"/>
      <c r="AN8" s="26"/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23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24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25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23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 t="s">
        <v>24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25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23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24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25</v>
      </c>
      <c r="AL17" s="24"/>
      <c r="AM17" s="24"/>
      <c r="AN17" s="26" t="s">
        <v>5</v>
      </c>
      <c r="AO17" s="24"/>
      <c r="AP17" s="24"/>
      <c r="AQ17" s="23"/>
      <c r="BS17" s="18" t="s">
        <v>28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9</v>
      </c>
    </row>
    <row r="19" spans="2:71" ht="14.45" customHeight="1">
      <c r="B19" s="22"/>
      <c r="C19" s="24"/>
      <c r="D19" s="28" t="s">
        <v>29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23</v>
      </c>
      <c r="AL19" s="24"/>
      <c r="AM19" s="24"/>
      <c r="AN19" s="26" t="s">
        <v>5</v>
      </c>
      <c r="AO19" s="24"/>
      <c r="AP19" s="24"/>
      <c r="AQ19" s="23"/>
      <c r="BS19" s="18" t="s">
        <v>9</v>
      </c>
    </row>
    <row r="20" spans="2:71" ht="18.399999999999999" customHeight="1">
      <c r="B20" s="22"/>
      <c r="C20" s="24"/>
      <c r="D20" s="24"/>
      <c r="E20" s="26" t="s">
        <v>24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25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30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60" t="s">
        <v>5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31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84">
        <f>ROUND(AG87,2)</f>
        <v>0</v>
      </c>
      <c r="AL26" s="158"/>
      <c r="AM26" s="158"/>
      <c r="AN26" s="158"/>
      <c r="AO26" s="158"/>
      <c r="AP26" s="24"/>
      <c r="AQ26" s="23"/>
    </row>
    <row r="27" spans="2:71" ht="14.45" customHeight="1">
      <c r="B27" s="22"/>
      <c r="C27" s="24"/>
      <c r="D27" s="30" t="s">
        <v>32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84">
        <f>ROUND(AG90,2)</f>
        <v>0</v>
      </c>
      <c r="AL27" s="184"/>
      <c r="AM27" s="184"/>
      <c r="AN27" s="184"/>
      <c r="AO27" s="184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33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85">
        <f>ROUND(AK26+AK27,2)</f>
        <v>0</v>
      </c>
      <c r="AL29" s="186"/>
      <c r="AM29" s="186"/>
      <c r="AN29" s="186"/>
      <c r="AO29" s="186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34</v>
      </c>
      <c r="E31" s="37"/>
      <c r="F31" s="38" t="s">
        <v>35</v>
      </c>
      <c r="G31" s="37"/>
      <c r="H31" s="37"/>
      <c r="I31" s="37"/>
      <c r="J31" s="37"/>
      <c r="K31" s="37"/>
      <c r="L31" s="150">
        <v>0.21</v>
      </c>
      <c r="M31" s="151"/>
      <c r="N31" s="151"/>
      <c r="O31" s="151"/>
      <c r="P31" s="37"/>
      <c r="Q31" s="37"/>
      <c r="R31" s="37"/>
      <c r="S31" s="37"/>
      <c r="T31" s="40" t="s">
        <v>36</v>
      </c>
      <c r="U31" s="37"/>
      <c r="V31" s="37"/>
      <c r="W31" s="152">
        <f>ROUND(AZ87+SUM(CD91),2)</f>
        <v>0</v>
      </c>
      <c r="X31" s="151"/>
      <c r="Y31" s="151"/>
      <c r="Z31" s="151"/>
      <c r="AA31" s="151"/>
      <c r="AB31" s="151"/>
      <c r="AC31" s="151"/>
      <c r="AD31" s="151"/>
      <c r="AE31" s="151"/>
      <c r="AF31" s="37"/>
      <c r="AG31" s="37"/>
      <c r="AH31" s="37"/>
      <c r="AI31" s="37"/>
      <c r="AJ31" s="37"/>
      <c r="AK31" s="152">
        <f>ROUND(AV87+SUM(BY91),2)</f>
        <v>0</v>
      </c>
      <c r="AL31" s="151"/>
      <c r="AM31" s="151"/>
      <c r="AN31" s="151"/>
      <c r="AO31" s="151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37</v>
      </c>
      <c r="G32" s="37"/>
      <c r="H32" s="37"/>
      <c r="I32" s="37"/>
      <c r="J32" s="37"/>
      <c r="K32" s="37"/>
      <c r="L32" s="150">
        <v>0.15</v>
      </c>
      <c r="M32" s="151"/>
      <c r="N32" s="151"/>
      <c r="O32" s="151"/>
      <c r="P32" s="37"/>
      <c r="Q32" s="37"/>
      <c r="R32" s="37"/>
      <c r="S32" s="37"/>
      <c r="T32" s="40" t="s">
        <v>36</v>
      </c>
      <c r="U32" s="37"/>
      <c r="V32" s="37"/>
      <c r="W32" s="152">
        <f>ROUND(BA87+SUM(CE91),2)</f>
        <v>0</v>
      </c>
      <c r="X32" s="151"/>
      <c r="Y32" s="151"/>
      <c r="Z32" s="151"/>
      <c r="AA32" s="151"/>
      <c r="AB32" s="151"/>
      <c r="AC32" s="151"/>
      <c r="AD32" s="151"/>
      <c r="AE32" s="151"/>
      <c r="AF32" s="37"/>
      <c r="AG32" s="37"/>
      <c r="AH32" s="37"/>
      <c r="AI32" s="37"/>
      <c r="AJ32" s="37"/>
      <c r="AK32" s="152">
        <f>ROUND(AW87+SUM(BZ91),2)</f>
        <v>0</v>
      </c>
      <c r="AL32" s="151"/>
      <c r="AM32" s="151"/>
      <c r="AN32" s="151"/>
      <c r="AO32" s="151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38</v>
      </c>
      <c r="G33" s="37"/>
      <c r="H33" s="37"/>
      <c r="I33" s="37"/>
      <c r="J33" s="37"/>
      <c r="K33" s="37"/>
      <c r="L33" s="150">
        <v>0.21</v>
      </c>
      <c r="M33" s="151"/>
      <c r="N33" s="151"/>
      <c r="O33" s="151"/>
      <c r="P33" s="37"/>
      <c r="Q33" s="37"/>
      <c r="R33" s="37"/>
      <c r="S33" s="37"/>
      <c r="T33" s="40" t="s">
        <v>36</v>
      </c>
      <c r="U33" s="37"/>
      <c r="V33" s="37"/>
      <c r="W33" s="152">
        <f>ROUND(BB87+SUM(CF91),2)</f>
        <v>0</v>
      </c>
      <c r="X33" s="151"/>
      <c r="Y33" s="151"/>
      <c r="Z33" s="151"/>
      <c r="AA33" s="151"/>
      <c r="AB33" s="151"/>
      <c r="AC33" s="151"/>
      <c r="AD33" s="151"/>
      <c r="AE33" s="151"/>
      <c r="AF33" s="37"/>
      <c r="AG33" s="37"/>
      <c r="AH33" s="37"/>
      <c r="AI33" s="37"/>
      <c r="AJ33" s="37"/>
      <c r="AK33" s="152">
        <v>0</v>
      </c>
      <c r="AL33" s="151"/>
      <c r="AM33" s="151"/>
      <c r="AN33" s="151"/>
      <c r="AO33" s="151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39</v>
      </c>
      <c r="G34" s="37"/>
      <c r="H34" s="37"/>
      <c r="I34" s="37"/>
      <c r="J34" s="37"/>
      <c r="K34" s="37"/>
      <c r="L34" s="150">
        <v>0.15</v>
      </c>
      <c r="M34" s="151"/>
      <c r="N34" s="151"/>
      <c r="O34" s="151"/>
      <c r="P34" s="37"/>
      <c r="Q34" s="37"/>
      <c r="R34" s="37"/>
      <c r="S34" s="37"/>
      <c r="T34" s="40" t="s">
        <v>36</v>
      </c>
      <c r="U34" s="37"/>
      <c r="V34" s="37"/>
      <c r="W34" s="152">
        <f>ROUND(BC87+SUM(CG91),2)</f>
        <v>0</v>
      </c>
      <c r="X34" s="151"/>
      <c r="Y34" s="151"/>
      <c r="Z34" s="151"/>
      <c r="AA34" s="151"/>
      <c r="AB34" s="151"/>
      <c r="AC34" s="151"/>
      <c r="AD34" s="151"/>
      <c r="AE34" s="151"/>
      <c r="AF34" s="37"/>
      <c r="AG34" s="37"/>
      <c r="AH34" s="37"/>
      <c r="AI34" s="37"/>
      <c r="AJ34" s="37"/>
      <c r="AK34" s="152">
        <v>0</v>
      </c>
      <c r="AL34" s="151"/>
      <c r="AM34" s="151"/>
      <c r="AN34" s="151"/>
      <c r="AO34" s="151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40</v>
      </c>
      <c r="G35" s="37"/>
      <c r="H35" s="37"/>
      <c r="I35" s="37"/>
      <c r="J35" s="37"/>
      <c r="K35" s="37"/>
      <c r="L35" s="150">
        <v>0</v>
      </c>
      <c r="M35" s="151"/>
      <c r="N35" s="151"/>
      <c r="O35" s="151"/>
      <c r="P35" s="37"/>
      <c r="Q35" s="37"/>
      <c r="R35" s="37"/>
      <c r="S35" s="37"/>
      <c r="T35" s="40" t="s">
        <v>36</v>
      </c>
      <c r="U35" s="37"/>
      <c r="V35" s="37"/>
      <c r="W35" s="152">
        <f>ROUND(BD87+SUM(CH91),2)</f>
        <v>0</v>
      </c>
      <c r="X35" s="151"/>
      <c r="Y35" s="151"/>
      <c r="Z35" s="151"/>
      <c r="AA35" s="151"/>
      <c r="AB35" s="151"/>
      <c r="AC35" s="151"/>
      <c r="AD35" s="151"/>
      <c r="AE35" s="151"/>
      <c r="AF35" s="37"/>
      <c r="AG35" s="37"/>
      <c r="AH35" s="37"/>
      <c r="AI35" s="37"/>
      <c r="AJ35" s="37"/>
      <c r="AK35" s="152">
        <v>0</v>
      </c>
      <c r="AL35" s="151"/>
      <c r="AM35" s="151"/>
      <c r="AN35" s="151"/>
      <c r="AO35" s="151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41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42</v>
      </c>
      <c r="U37" s="44"/>
      <c r="V37" s="44"/>
      <c r="W37" s="44"/>
      <c r="X37" s="161" t="s">
        <v>43</v>
      </c>
      <c r="Y37" s="162"/>
      <c r="Z37" s="162"/>
      <c r="AA37" s="162"/>
      <c r="AB37" s="162"/>
      <c r="AC37" s="44"/>
      <c r="AD37" s="44"/>
      <c r="AE37" s="44"/>
      <c r="AF37" s="44"/>
      <c r="AG37" s="44"/>
      <c r="AH37" s="44"/>
      <c r="AI37" s="44"/>
      <c r="AJ37" s="44"/>
      <c r="AK37" s="163">
        <f>SUM(AK29:AK35)</f>
        <v>0</v>
      </c>
      <c r="AL37" s="162"/>
      <c r="AM37" s="162"/>
      <c r="AN37" s="162"/>
      <c r="AO37" s="164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45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46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47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46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47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48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49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46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47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46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47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55" t="s">
        <v>50</v>
      </c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33"/>
    </row>
    <row r="77" spans="2:43" s="3" customFormat="1" ht="14.45" customHeight="1">
      <c r="B77" s="61"/>
      <c r="C77" s="28" t="s">
        <v>15</v>
      </c>
      <c r="D77" s="62"/>
      <c r="E77" s="62"/>
      <c r="F77" s="62"/>
      <c r="G77" s="62"/>
      <c r="H77" s="62"/>
      <c r="I77" s="62"/>
      <c r="J77" s="62"/>
      <c r="K77" s="62"/>
      <c r="L77" s="62">
        <f>K5</f>
        <v>0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16</v>
      </c>
      <c r="D78" s="66"/>
      <c r="E78" s="66"/>
      <c r="F78" s="66"/>
      <c r="G78" s="66"/>
      <c r="H78" s="66"/>
      <c r="I78" s="66"/>
      <c r="J78" s="66"/>
      <c r="K78" s="66"/>
      <c r="L78" s="165" t="str">
        <f>K6</f>
        <v xml:space="preserve"> „Oprava havarijního stavu chodníků na ul. Bartošově k autobusovým zastávkám MHD“. </v>
      </c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19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Ostrava - Nová Ves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21</v>
      </c>
      <c r="AJ80" s="32"/>
      <c r="AK80" s="32"/>
      <c r="AL80" s="32"/>
      <c r="AM80" s="69" t="str">
        <f>IF(AN8= "","",AN8)</f>
        <v/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22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27</v>
      </c>
      <c r="AJ82" s="32"/>
      <c r="AK82" s="32"/>
      <c r="AL82" s="32"/>
      <c r="AM82" s="167" t="str">
        <f>IF(E17="","",E17)</f>
        <v xml:space="preserve"> </v>
      </c>
      <c r="AN82" s="167"/>
      <c r="AO82" s="167"/>
      <c r="AP82" s="167"/>
      <c r="AQ82" s="33"/>
      <c r="AS82" s="171" t="s">
        <v>51</v>
      </c>
      <c r="AT82" s="172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26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29</v>
      </c>
      <c r="AJ83" s="32"/>
      <c r="AK83" s="32"/>
      <c r="AL83" s="32"/>
      <c r="AM83" s="167" t="str">
        <f>IF(E20="","",E20)</f>
        <v xml:space="preserve"> </v>
      </c>
      <c r="AN83" s="167"/>
      <c r="AO83" s="167"/>
      <c r="AP83" s="167"/>
      <c r="AQ83" s="33"/>
      <c r="AS83" s="173"/>
      <c r="AT83" s="174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73"/>
      <c r="AT84" s="174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75" t="s">
        <v>52</v>
      </c>
      <c r="D85" s="176"/>
      <c r="E85" s="176"/>
      <c r="F85" s="176"/>
      <c r="G85" s="176"/>
      <c r="H85" s="71"/>
      <c r="I85" s="177" t="s">
        <v>53</v>
      </c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7" t="s">
        <v>54</v>
      </c>
      <c r="AH85" s="176"/>
      <c r="AI85" s="176"/>
      <c r="AJ85" s="176"/>
      <c r="AK85" s="176"/>
      <c r="AL85" s="176"/>
      <c r="AM85" s="176"/>
      <c r="AN85" s="177" t="s">
        <v>55</v>
      </c>
      <c r="AO85" s="176"/>
      <c r="AP85" s="178"/>
      <c r="AQ85" s="33"/>
      <c r="AS85" s="72" t="s">
        <v>56</v>
      </c>
      <c r="AT85" s="73" t="s">
        <v>57</v>
      </c>
      <c r="AU85" s="73" t="s">
        <v>58</v>
      </c>
      <c r="AV85" s="73" t="s">
        <v>59</v>
      </c>
      <c r="AW85" s="73" t="s">
        <v>60</v>
      </c>
      <c r="AX85" s="73" t="s">
        <v>61</v>
      </c>
      <c r="AY85" s="73" t="s">
        <v>62</v>
      </c>
      <c r="AZ85" s="73" t="s">
        <v>63</v>
      </c>
      <c r="BA85" s="73" t="s">
        <v>64</v>
      </c>
      <c r="BB85" s="73" t="s">
        <v>65</v>
      </c>
      <c r="BC85" s="73" t="s">
        <v>66</v>
      </c>
      <c r="BD85" s="74" t="s">
        <v>67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68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69">
        <f>ROUND(AG88,2)</f>
        <v>0</v>
      </c>
      <c r="AH87" s="169"/>
      <c r="AI87" s="169"/>
      <c r="AJ87" s="169"/>
      <c r="AK87" s="169"/>
      <c r="AL87" s="169"/>
      <c r="AM87" s="169"/>
      <c r="AN87" s="170">
        <f>SUM(AG87,AT87)</f>
        <v>0</v>
      </c>
      <c r="AO87" s="170"/>
      <c r="AP87" s="170"/>
      <c r="AQ87" s="67"/>
      <c r="AS87" s="78">
        <f>ROUND(AS88,2)</f>
        <v>0</v>
      </c>
      <c r="AT87" s="79">
        <f>ROUND(SUM(AV87:AW87),2)</f>
        <v>0</v>
      </c>
      <c r="AU87" s="80">
        <f>ROUND(AU88,5)</f>
        <v>235.52515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ROUND(AZ88,2)</f>
        <v>0</v>
      </c>
      <c r="BA87" s="79">
        <f>ROUND(BA88,2)</f>
        <v>0</v>
      </c>
      <c r="BB87" s="79">
        <f>ROUND(BB88,2)</f>
        <v>0</v>
      </c>
      <c r="BC87" s="79">
        <f>ROUND(BC88,2)</f>
        <v>0</v>
      </c>
      <c r="BD87" s="81">
        <f>ROUND(BD88,2)</f>
        <v>0</v>
      </c>
      <c r="BS87" s="82" t="s">
        <v>69</v>
      </c>
      <c r="BT87" s="82" t="s">
        <v>70</v>
      </c>
      <c r="BU87" s="83" t="s">
        <v>71</v>
      </c>
      <c r="BV87" s="82" t="s">
        <v>72</v>
      </c>
      <c r="BW87" s="82" t="s">
        <v>73</v>
      </c>
      <c r="BX87" s="82" t="s">
        <v>74</v>
      </c>
    </row>
    <row r="88" spans="1:76" s="5" customFormat="1" ht="16.5" customHeight="1">
      <c r="A88" s="84" t="s">
        <v>75</v>
      </c>
      <c r="B88" s="85"/>
      <c r="C88" s="86"/>
      <c r="D88" s="168" t="s">
        <v>76</v>
      </c>
      <c r="E88" s="168"/>
      <c r="F88" s="168"/>
      <c r="G88" s="168"/>
      <c r="H88" s="168"/>
      <c r="I88" s="87"/>
      <c r="J88" s="168" t="s">
        <v>77</v>
      </c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82">
        <f>'1 - Jižní strana'!M30</f>
        <v>0</v>
      </c>
      <c r="AH88" s="183"/>
      <c r="AI88" s="183"/>
      <c r="AJ88" s="183"/>
      <c r="AK88" s="183"/>
      <c r="AL88" s="183"/>
      <c r="AM88" s="183"/>
      <c r="AN88" s="182">
        <f>SUM(AG88,AT88)</f>
        <v>0</v>
      </c>
      <c r="AO88" s="183"/>
      <c r="AP88" s="183"/>
      <c r="AQ88" s="88"/>
      <c r="AS88" s="89">
        <f>'1 - Jižní strana'!M28</f>
        <v>0</v>
      </c>
      <c r="AT88" s="90">
        <f>ROUND(SUM(AV88:AW88),2)</f>
        <v>0</v>
      </c>
      <c r="AU88" s="91">
        <f>'1 - Jižní strana'!W114</f>
        <v>235.52515199999999</v>
      </c>
      <c r="AV88" s="90">
        <f>'1 - Jižní strana'!M32</f>
        <v>0</v>
      </c>
      <c r="AW88" s="90">
        <f>'1 - Jižní strana'!M33</f>
        <v>0</v>
      </c>
      <c r="AX88" s="90">
        <f>'1 - Jižní strana'!M34</f>
        <v>0</v>
      </c>
      <c r="AY88" s="90">
        <f>'1 - Jižní strana'!M35</f>
        <v>0</v>
      </c>
      <c r="AZ88" s="90">
        <f>'1 - Jižní strana'!H32</f>
        <v>0</v>
      </c>
      <c r="BA88" s="90">
        <f>'1 - Jižní strana'!H33</f>
        <v>0</v>
      </c>
      <c r="BB88" s="90">
        <f>'1 - Jižní strana'!H34</f>
        <v>0</v>
      </c>
      <c r="BC88" s="90">
        <f>'1 - Jižní strana'!H35</f>
        <v>0</v>
      </c>
      <c r="BD88" s="92">
        <f>'1 - Jižní strana'!H36</f>
        <v>0</v>
      </c>
      <c r="BT88" s="93" t="s">
        <v>76</v>
      </c>
      <c r="BV88" s="93" t="s">
        <v>72</v>
      </c>
      <c r="BW88" s="93" t="s">
        <v>78</v>
      </c>
      <c r="BX88" s="93" t="s">
        <v>73</v>
      </c>
    </row>
    <row r="89" spans="1:76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>
      <c r="B90" s="31"/>
      <c r="C90" s="76" t="s">
        <v>79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70">
        <v>0</v>
      </c>
      <c r="AH90" s="170"/>
      <c r="AI90" s="170"/>
      <c r="AJ90" s="170"/>
      <c r="AK90" s="170"/>
      <c r="AL90" s="170"/>
      <c r="AM90" s="170"/>
      <c r="AN90" s="170">
        <v>0</v>
      </c>
      <c r="AO90" s="170"/>
      <c r="AP90" s="170"/>
      <c r="AQ90" s="33"/>
      <c r="AS90" s="72" t="s">
        <v>80</v>
      </c>
      <c r="AT90" s="73" t="s">
        <v>81</v>
      </c>
      <c r="AU90" s="73" t="s">
        <v>34</v>
      </c>
      <c r="AV90" s="74" t="s">
        <v>57</v>
      </c>
    </row>
    <row r="91" spans="1:76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4"/>
      <c r="AT91" s="52"/>
      <c r="AU91" s="52"/>
      <c r="AV91" s="54"/>
    </row>
    <row r="92" spans="1:76" s="1" customFormat="1" ht="30" customHeight="1">
      <c r="B92" s="31"/>
      <c r="C92" s="95" t="s">
        <v>82</v>
      </c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179">
        <f>ROUND(AG87+AG90,2)</f>
        <v>0</v>
      </c>
      <c r="AH92" s="179"/>
      <c r="AI92" s="179"/>
      <c r="AJ92" s="179"/>
      <c r="AK92" s="179"/>
      <c r="AL92" s="179"/>
      <c r="AM92" s="179"/>
      <c r="AN92" s="179">
        <f>AN87+AN90</f>
        <v>0</v>
      </c>
      <c r="AO92" s="179"/>
      <c r="AP92" s="179"/>
      <c r="AQ92" s="33"/>
    </row>
    <row r="93" spans="1:76" s="1" customFormat="1" ht="6.95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5"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ouhrnný list stavby"/>
    <hyperlink ref="W1:AF1" location="C87" display="2) Rekapitulace objektů"/>
    <hyperlink ref="A88" location="'1 - Jižní strana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1"/>
  <sheetViews>
    <sheetView showGridLines="0" tabSelected="1" workbookViewId="0">
      <pane ySplit="1" topLeftCell="A2" activePane="bottomLeft" state="frozen"/>
      <selection pane="bottomLeft" activeCell="C2" sqref="C2:Q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97"/>
      <c r="B1" s="11"/>
      <c r="C1" s="11"/>
      <c r="D1" s="12" t="s">
        <v>1</v>
      </c>
      <c r="E1" s="11"/>
      <c r="F1" s="13" t="s">
        <v>83</v>
      </c>
      <c r="G1" s="13"/>
      <c r="H1" s="207" t="s">
        <v>84</v>
      </c>
      <c r="I1" s="207"/>
      <c r="J1" s="207"/>
      <c r="K1" s="207"/>
      <c r="L1" s="13" t="s">
        <v>85</v>
      </c>
      <c r="M1" s="11"/>
      <c r="N1" s="11"/>
      <c r="O1" s="12" t="s">
        <v>86</v>
      </c>
      <c r="P1" s="11"/>
      <c r="Q1" s="11"/>
      <c r="R1" s="11"/>
      <c r="S1" s="13" t="s">
        <v>87</v>
      </c>
      <c r="T1" s="13"/>
      <c r="U1" s="97"/>
      <c r="V1" s="97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53" t="s">
        <v>7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S2" s="180" t="s">
        <v>8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18" t="s">
        <v>78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88</v>
      </c>
    </row>
    <row r="4" spans="1:66" ht="36.950000000000003" customHeight="1">
      <c r="B4" s="22"/>
      <c r="C4" s="155" t="s">
        <v>89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23"/>
      <c r="T4" s="17" t="s">
        <v>13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16</v>
      </c>
      <c r="E6" s="24"/>
      <c r="F6" s="187" t="str">
        <f>'Rekapitulace stavby'!K6</f>
        <v xml:space="preserve"> „Oprava havarijního stavu chodníků na ul. Bartošově k autobusovým zastávkám MHD“. </v>
      </c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24"/>
      <c r="R6" s="23"/>
    </row>
    <row r="7" spans="1:66" s="1" customFormat="1" ht="32.85" customHeight="1">
      <c r="B7" s="31"/>
      <c r="C7" s="32"/>
      <c r="D7" s="27" t="s">
        <v>90</v>
      </c>
      <c r="E7" s="32"/>
      <c r="F7" s="159" t="s">
        <v>91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32"/>
      <c r="R7" s="33"/>
    </row>
    <row r="8" spans="1:66" s="1" customFormat="1" ht="14.45" customHeight="1">
      <c r="B8" s="31"/>
      <c r="C8" s="32"/>
      <c r="D8" s="28" t="s">
        <v>17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18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19</v>
      </c>
      <c r="E9" s="32"/>
      <c r="F9" s="26" t="s">
        <v>20</v>
      </c>
      <c r="G9" s="32"/>
      <c r="H9" s="32"/>
      <c r="I9" s="32"/>
      <c r="J9" s="32"/>
      <c r="K9" s="32"/>
      <c r="L9" s="32"/>
      <c r="M9" s="28" t="s">
        <v>21</v>
      </c>
      <c r="N9" s="32"/>
      <c r="O9" s="190">
        <f>'Rekapitulace stavby'!AN8</f>
        <v>0</v>
      </c>
      <c r="P9" s="190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22</v>
      </c>
      <c r="E11" s="32"/>
      <c r="F11" s="32"/>
      <c r="G11" s="32"/>
      <c r="H11" s="32"/>
      <c r="I11" s="32"/>
      <c r="J11" s="32"/>
      <c r="K11" s="32"/>
      <c r="L11" s="32"/>
      <c r="M11" s="28" t="s">
        <v>23</v>
      </c>
      <c r="N11" s="32"/>
      <c r="O11" s="157" t="str">
        <f>IF('Rekapitulace stavby'!AN10="","",'Rekapitulace stavby'!AN10)</f>
        <v/>
      </c>
      <c r="P11" s="157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157" t="str">
        <f>IF('Rekapitulace stavby'!AN11="","",'Rekapitulace stavby'!AN11)</f>
        <v/>
      </c>
      <c r="P12" s="157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23</v>
      </c>
      <c r="N14" s="32"/>
      <c r="O14" s="157" t="str">
        <f>IF('Rekapitulace stavby'!AN13="","",'Rekapitulace stavby'!AN13)</f>
        <v/>
      </c>
      <c r="P14" s="157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157" t="str">
        <f>IF('Rekapitulace stavby'!AN14="","",'Rekapitulace stavby'!AN14)</f>
        <v/>
      </c>
      <c r="P15" s="157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27</v>
      </c>
      <c r="E17" s="32"/>
      <c r="F17" s="32"/>
      <c r="G17" s="32"/>
      <c r="H17" s="32"/>
      <c r="I17" s="32"/>
      <c r="J17" s="32"/>
      <c r="K17" s="32"/>
      <c r="L17" s="32"/>
      <c r="M17" s="28" t="s">
        <v>23</v>
      </c>
      <c r="N17" s="32"/>
      <c r="O17" s="157" t="str">
        <f>IF('Rekapitulace stavby'!AN16="","",'Rekapitulace stavby'!AN16)</f>
        <v/>
      </c>
      <c r="P17" s="157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157" t="str">
        <f>IF('Rekapitulace stavby'!AN17="","",'Rekapitulace stavby'!AN17)</f>
        <v/>
      </c>
      <c r="P18" s="157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29</v>
      </c>
      <c r="E20" s="32"/>
      <c r="F20" s="32"/>
      <c r="G20" s="32"/>
      <c r="H20" s="32"/>
      <c r="I20" s="32"/>
      <c r="J20" s="32"/>
      <c r="K20" s="32"/>
      <c r="L20" s="32"/>
      <c r="M20" s="28" t="s">
        <v>23</v>
      </c>
      <c r="N20" s="32"/>
      <c r="O20" s="157" t="str">
        <f>IF('Rekapitulace stavby'!AN19="","",'Rekapitulace stavby'!AN19)</f>
        <v/>
      </c>
      <c r="P20" s="157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157" t="str">
        <f>IF('Rekapitulace stavby'!AN20="","",'Rekapitulace stavby'!AN20)</f>
        <v/>
      </c>
      <c r="P21" s="157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60" t="s">
        <v>5</v>
      </c>
      <c r="F24" s="160"/>
      <c r="G24" s="160"/>
      <c r="H24" s="160"/>
      <c r="I24" s="160"/>
      <c r="J24" s="160"/>
      <c r="K24" s="160"/>
      <c r="L24" s="160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98" t="s">
        <v>92</v>
      </c>
      <c r="E27" s="32"/>
      <c r="F27" s="32"/>
      <c r="G27" s="32"/>
      <c r="H27" s="32"/>
      <c r="I27" s="32"/>
      <c r="J27" s="32"/>
      <c r="K27" s="32"/>
      <c r="L27" s="32"/>
      <c r="M27" s="184">
        <f>N88</f>
        <v>0</v>
      </c>
      <c r="N27" s="184"/>
      <c r="O27" s="184"/>
      <c r="P27" s="184"/>
      <c r="Q27" s="32"/>
      <c r="R27" s="33"/>
    </row>
    <row r="28" spans="2:18" s="1" customFormat="1" ht="14.45" customHeight="1">
      <c r="B28" s="31"/>
      <c r="C28" s="32"/>
      <c r="D28" s="30" t="s">
        <v>93</v>
      </c>
      <c r="E28" s="32"/>
      <c r="F28" s="32"/>
      <c r="G28" s="32"/>
      <c r="H28" s="32"/>
      <c r="I28" s="32"/>
      <c r="J28" s="32"/>
      <c r="K28" s="32"/>
      <c r="L28" s="32"/>
      <c r="M28" s="184">
        <f>N95</f>
        <v>0</v>
      </c>
      <c r="N28" s="184"/>
      <c r="O28" s="184"/>
      <c r="P28" s="184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99" t="s">
        <v>33</v>
      </c>
      <c r="E30" s="32"/>
      <c r="F30" s="32"/>
      <c r="G30" s="32"/>
      <c r="H30" s="32"/>
      <c r="I30" s="32"/>
      <c r="J30" s="32"/>
      <c r="K30" s="32"/>
      <c r="L30" s="32"/>
      <c r="M30" s="191">
        <f>ROUND(M27+M28,2)</f>
        <v>0</v>
      </c>
      <c r="N30" s="189"/>
      <c r="O30" s="189"/>
      <c r="P30" s="189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34</v>
      </c>
      <c r="E32" s="38" t="s">
        <v>35</v>
      </c>
      <c r="F32" s="39">
        <v>0.21</v>
      </c>
      <c r="G32" s="100" t="s">
        <v>36</v>
      </c>
      <c r="H32" s="192">
        <f>ROUND((SUM(BE95:BE96)+SUM(BE114:BE140)), 2)</f>
        <v>0</v>
      </c>
      <c r="I32" s="189"/>
      <c r="J32" s="189"/>
      <c r="K32" s="32"/>
      <c r="L32" s="32"/>
      <c r="M32" s="192">
        <f>ROUND(ROUND((SUM(BE95:BE96)+SUM(BE114:BE140)), 2)*F32, 2)</f>
        <v>0</v>
      </c>
      <c r="N32" s="189"/>
      <c r="O32" s="189"/>
      <c r="P32" s="189"/>
      <c r="Q32" s="32"/>
      <c r="R32" s="33"/>
    </row>
    <row r="33" spans="2:18" s="1" customFormat="1" ht="14.45" customHeight="1">
      <c r="B33" s="31"/>
      <c r="C33" s="32"/>
      <c r="D33" s="32"/>
      <c r="E33" s="38" t="s">
        <v>37</v>
      </c>
      <c r="F33" s="39">
        <v>0.15</v>
      </c>
      <c r="G33" s="100" t="s">
        <v>36</v>
      </c>
      <c r="H33" s="192">
        <f>ROUND((SUM(BF95:BF96)+SUM(BF114:BF140)), 2)</f>
        <v>0</v>
      </c>
      <c r="I33" s="189"/>
      <c r="J33" s="189"/>
      <c r="K33" s="32"/>
      <c r="L33" s="32"/>
      <c r="M33" s="192">
        <f>ROUND(ROUND((SUM(BF95:BF96)+SUM(BF114:BF140)), 2)*F33, 2)</f>
        <v>0</v>
      </c>
      <c r="N33" s="189"/>
      <c r="O33" s="189"/>
      <c r="P33" s="189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38</v>
      </c>
      <c r="F34" s="39">
        <v>0.21</v>
      </c>
      <c r="G34" s="100" t="s">
        <v>36</v>
      </c>
      <c r="H34" s="192">
        <f>ROUND((SUM(BG95:BG96)+SUM(BG114:BG140)), 2)</f>
        <v>0</v>
      </c>
      <c r="I34" s="189"/>
      <c r="J34" s="189"/>
      <c r="K34" s="32"/>
      <c r="L34" s="32"/>
      <c r="M34" s="192">
        <v>0</v>
      </c>
      <c r="N34" s="189"/>
      <c r="O34" s="189"/>
      <c r="P34" s="189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39</v>
      </c>
      <c r="F35" s="39">
        <v>0.15</v>
      </c>
      <c r="G35" s="100" t="s">
        <v>36</v>
      </c>
      <c r="H35" s="192">
        <f>ROUND((SUM(BH95:BH96)+SUM(BH114:BH140)), 2)</f>
        <v>0</v>
      </c>
      <c r="I35" s="189"/>
      <c r="J35" s="189"/>
      <c r="K35" s="32"/>
      <c r="L35" s="32"/>
      <c r="M35" s="192">
        <v>0</v>
      </c>
      <c r="N35" s="189"/>
      <c r="O35" s="189"/>
      <c r="P35" s="189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40</v>
      </c>
      <c r="F36" s="39">
        <v>0</v>
      </c>
      <c r="G36" s="100" t="s">
        <v>36</v>
      </c>
      <c r="H36" s="192">
        <f>ROUND((SUM(BI95:BI96)+SUM(BI114:BI140)), 2)</f>
        <v>0</v>
      </c>
      <c r="I36" s="189"/>
      <c r="J36" s="189"/>
      <c r="K36" s="32"/>
      <c r="L36" s="32"/>
      <c r="M36" s="192">
        <v>0</v>
      </c>
      <c r="N36" s="189"/>
      <c r="O36" s="189"/>
      <c r="P36" s="189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96"/>
      <c r="D38" s="101" t="s">
        <v>41</v>
      </c>
      <c r="E38" s="71"/>
      <c r="F38" s="71"/>
      <c r="G38" s="102" t="s">
        <v>42</v>
      </c>
      <c r="H38" s="103" t="s">
        <v>43</v>
      </c>
      <c r="I38" s="71"/>
      <c r="J38" s="71"/>
      <c r="K38" s="71"/>
      <c r="L38" s="193">
        <f>SUM(M30:M36)</f>
        <v>0</v>
      </c>
      <c r="M38" s="193"/>
      <c r="N38" s="193"/>
      <c r="O38" s="193"/>
      <c r="P38" s="194"/>
      <c r="Q38" s="96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44</v>
      </c>
      <c r="E50" s="47"/>
      <c r="F50" s="47"/>
      <c r="G50" s="47"/>
      <c r="H50" s="48"/>
      <c r="I50" s="32"/>
      <c r="J50" s="46" t="s">
        <v>45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46</v>
      </c>
      <c r="E59" s="52"/>
      <c r="F59" s="52"/>
      <c r="G59" s="53" t="s">
        <v>47</v>
      </c>
      <c r="H59" s="54"/>
      <c r="I59" s="32"/>
      <c r="J59" s="51" t="s">
        <v>46</v>
      </c>
      <c r="K59" s="52"/>
      <c r="L59" s="52"/>
      <c r="M59" s="52"/>
      <c r="N59" s="53" t="s">
        <v>47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48</v>
      </c>
      <c r="E61" s="47"/>
      <c r="F61" s="47"/>
      <c r="G61" s="47"/>
      <c r="H61" s="48"/>
      <c r="I61" s="32"/>
      <c r="J61" s="46" t="s">
        <v>49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46</v>
      </c>
      <c r="E70" s="52"/>
      <c r="F70" s="52"/>
      <c r="G70" s="53" t="s">
        <v>47</v>
      </c>
      <c r="H70" s="54"/>
      <c r="I70" s="32"/>
      <c r="J70" s="51" t="s">
        <v>46</v>
      </c>
      <c r="K70" s="52"/>
      <c r="L70" s="52"/>
      <c r="M70" s="52"/>
      <c r="N70" s="53" t="s">
        <v>47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55" t="s">
        <v>94</v>
      </c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16</v>
      </c>
      <c r="D78" s="32"/>
      <c r="E78" s="32"/>
      <c r="F78" s="187" t="str">
        <f>F6</f>
        <v xml:space="preserve"> „Oprava havarijního stavu chodníků na ul. Bartošově k autobusovým zastávkám MHD“. </v>
      </c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32"/>
      <c r="R78" s="33"/>
    </row>
    <row r="79" spans="2:18" s="1" customFormat="1" ht="36.950000000000003" customHeight="1">
      <c r="B79" s="31"/>
      <c r="C79" s="65" t="s">
        <v>90</v>
      </c>
      <c r="D79" s="32"/>
      <c r="E79" s="32"/>
      <c r="F79" s="165" t="str">
        <f>F7</f>
        <v>1 - Jižní strana</v>
      </c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19</v>
      </c>
      <c r="D81" s="32"/>
      <c r="E81" s="32"/>
      <c r="F81" s="26" t="str">
        <f>F9</f>
        <v>Ostrava - Nová ves</v>
      </c>
      <c r="G81" s="32"/>
      <c r="H81" s="32"/>
      <c r="I81" s="32"/>
      <c r="J81" s="32"/>
      <c r="K81" s="28" t="s">
        <v>21</v>
      </c>
      <c r="L81" s="32"/>
      <c r="M81" s="190">
        <f>IF(O9="","",O9)</f>
        <v>0</v>
      </c>
      <c r="N81" s="190"/>
      <c r="O81" s="190"/>
      <c r="P81" s="190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22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27</v>
      </c>
      <c r="L83" s="32"/>
      <c r="M83" s="157" t="str">
        <f>E18</f>
        <v xml:space="preserve"> </v>
      </c>
      <c r="N83" s="157"/>
      <c r="O83" s="157"/>
      <c r="P83" s="157"/>
      <c r="Q83" s="157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29</v>
      </c>
      <c r="L84" s="32"/>
      <c r="M84" s="157" t="str">
        <f>E21</f>
        <v xml:space="preserve"> </v>
      </c>
      <c r="N84" s="157"/>
      <c r="O84" s="157"/>
      <c r="P84" s="157"/>
      <c r="Q84" s="157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195" t="s">
        <v>95</v>
      </c>
      <c r="D86" s="196"/>
      <c r="E86" s="196"/>
      <c r="F86" s="196"/>
      <c r="G86" s="196"/>
      <c r="H86" s="96"/>
      <c r="I86" s="96"/>
      <c r="J86" s="96"/>
      <c r="K86" s="96"/>
      <c r="L86" s="96"/>
      <c r="M86" s="96"/>
      <c r="N86" s="195" t="s">
        <v>96</v>
      </c>
      <c r="O86" s="196"/>
      <c r="P86" s="196"/>
      <c r="Q86" s="196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4" t="s">
        <v>97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70">
        <f>N114</f>
        <v>0</v>
      </c>
      <c r="O88" s="197"/>
      <c r="P88" s="197"/>
      <c r="Q88" s="197"/>
      <c r="R88" s="33"/>
      <c r="AU88" s="18" t="s">
        <v>98</v>
      </c>
    </row>
    <row r="89" spans="2:47" s="6" customFormat="1" ht="24.95" customHeight="1">
      <c r="B89" s="105"/>
      <c r="C89" s="106"/>
      <c r="D89" s="107" t="s">
        <v>99</v>
      </c>
      <c r="E89" s="106"/>
      <c r="F89" s="106"/>
      <c r="G89" s="106"/>
      <c r="H89" s="106"/>
      <c r="I89" s="106"/>
      <c r="J89" s="106"/>
      <c r="K89" s="106"/>
      <c r="L89" s="106"/>
      <c r="M89" s="106"/>
      <c r="N89" s="198">
        <f>N115</f>
        <v>0</v>
      </c>
      <c r="O89" s="199"/>
      <c r="P89" s="199"/>
      <c r="Q89" s="199"/>
      <c r="R89" s="108"/>
    </row>
    <row r="90" spans="2:47" s="7" customFormat="1" ht="19.899999999999999" customHeight="1">
      <c r="B90" s="109"/>
      <c r="C90" s="110"/>
      <c r="D90" s="111" t="s">
        <v>100</v>
      </c>
      <c r="E90" s="110"/>
      <c r="F90" s="110"/>
      <c r="G90" s="110"/>
      <c r="H90" s="110"/>
      <c r="I90" s="110"/>
      <c r="J90" s="110"/>
      <c r="K90" s="110"/>
      <c r="L90" s="110"/>
      <c r="M90" s="110"/>
      <c r="N90" s="200">
        <f>N116</f>
        <v>0</v>
      </c>
      <c r="O90" s="201"/>
      <c r="P90" s="201"/>
      <c r="Q90" s="201"/>
      <c r="R90" s="112"/>
    </row>
    <row r="91" spans="2:47" s="7" customFormat="1" ht="19.899999999999999" customHeight="1">
      <c r="B91" s="109"/>
      <c r="C91" s="110"/>
      <c r="D91" s="111" t="s">
        <v>101</v>
      </c>
      <c r="E91" s="110"/>
      <c r="F91" s="110"/>
      <c r="G91" s="110"/>
      <c r="H91" s="110"/>
      <c r="I91" s="110"/>
      <c r="J91" s="110"/>
      <c r="K91" s="110"/>
      <c r="L91" s="110"/>
      <c r="M91" s="110"/>
      <c r="N91" s="200">
        <f>N128</f>
        <v>0</v>
      </c>
      <c r="O91" s="201"/>
      <c r="P91" s="201"/>
      <c r="Q91" s="201"/>
      <c r="R91" s="112"/>
    </row>
    <row r="92" spans="2:47" s="7" customFormat="1" ht="19.899999999999999" customHeight="1">
      <c r="B92" s="109"/>
      <c r="C92" s="110"/>
      <c r="D92" s="111" t="s">
        <v>102</v>
      </c>
      <c r="E92" s="110"/>
      <c r="F92" s="110"/>
      <c r="G92" s="110"/>
      <c r="H92" s="110"/>
      <c r="I92" s="110"/>
      <c r="J92" s="110"/>
      <c r="K92" s="110"/>
      <c r="L92" s="110"/>
      <c r="M92" s="110"/>
      <c r="N92" s="200">
        <f>N133</f>
        <v>0</v>
      </c>
      <c r="O92" s="201"/>
      <c r="P92" s="201"/>
      <c r="Q92" s="201"/>
      <c r="R92" s="112"/>
    </row>
    <row r="93" spans="2:47" s="7" customFormat="1" ht="14.85" customHeight="1">
      <c r="B93" s="109"/>
      <c r="C93" s="110"/>
      <c r="D93" s="111" t="s">
        <v>103</v>
      </c>
      <c r="E93" s="110"/>
      <c r="F93" s="110"/>
      <c r="G93" s="110"/>
      <c r="H93" s="110"/>
      <c r="I93" s="110"/>
      <c r="J93" s="110"/>
      <c r="K93" s="110"/>
      <c r="L93" s="110"/>
      <c r="M93" s="110"/>
      <c r="N93" s="200">
        <f>N139</f>
        <v>0</v>
      </c>
      <c r="O93" s="201"/>
      <c r="P93" s="201"/>
      <c r="Q93" s="201"/>
      <c r="R93" s="112"/>
    </row>
    <row r="94" spans="2:47" s="1" customFormat="1" ht="21.75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>
      <c r="B95" s="31"/>
      <c r="C95" s="104" t="s">
        <v>104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197">
        <v>0</v>
      </c>
      <c r="O95" s="202"/>
      <c r="P95" s="202"/>
      <c r="Q95" s="202"/>
      <c r="R95" s="33"/>
      <c r="T95" s="113"/>
      <c r="U95" s="114" t="s">
        <v>34</v>
      </c>
    </row>
    <row r="96" spans="2:47" s="1" customFormat="1" ht="18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18" s="1" customFormat="1" ht="29.25" customHeight="1">
      <c r="B97" s="31"/>
      <c r="C97" s="95" t="s">
        <v>82</v>
      </c>
      <c r="D97" s="96"/>
      <c r="E97" s="96"/>
      <c r="F97" s="96"/>
      <c r="G97" s="96"/>
      <c r="H97" s="96"/>
      <c r="I97" s="96"/>
      <c r="J97" s="96"/>
      <c r="K97" s="96"/>
      <c r="L97" s="179">
        <f>ROUND(SUM(N88+N95),2)</f>
        <v>0</v>
      </c>
      <c r="M97" s="179"/>
      <c r="N97" s="179"/>
      <c r="O97" s="179"/>
      <c r="P97" s="179"/>
      <c r="Q97" s="179"/>
      <c r="R97" s="33"/>
    </row>
    <row r="98" spans="2:18" s="1" customFormat="1" ht="6.95" customHeight="1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</row>
    <row r="102" spans="2:18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18" s="1" customFormat="1" ht="36.950000000000003" customHeight="1">
      <c r="B103" s="31"/>
      <c r="C103" s="155" t="s">
        <v>105</v>
      </c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33"/>
    </row>
    <row r="104" spans="2:18" s="1" customFormat="1" ht="6.9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18" s="1" customFormat="1" ht="30" customHeight="1">
      <c r="B105" s="31"/>
      <c r="C105" s="28" t="s">
        <v>16</v>
      </c>
      <c r="D105" s="32"/>
      <c r="E105" s="32"/>
      <c r="F105" s="187" t="str">
        <f>F6</f>
        <v xml:space="preserve"> „Oprava havarijního stavu chodníků na ul. Bartošově k autobusovým zastávkám MHD“. </v>
      </c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32"/>
      <c r="R105" s="33"/>
    </row>
    <row r="106" spans="2:18" s="1" customFormat="1" ht="36.950000000000003" customHeight="1">
      <c r="B106" s="31"/>
      <c r="C106" s="65" t="s">
        <v>90</v>
      </c>
      <c r="D106" s="32"/>
      <c r="E106" s="32"/>
      <c r="F106" s="165" t="str">
        <f>F7</f>
        <v>1 - Jižní strana</v>
      </c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32"/>
      <c r="R106" s="33"/>
    </row>
    <row r="107" spans="2:18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>
      <c r="B108" s="31"/>
      <c r="C108" s="28" t="s">
        <v>19</v>
      </c>
      <c r="D108" s="32"/>
      <c r="E108" s="32"/>
      <c r="F108" s="26" t="str">
        <f>F9</f>
        <v>Ostrava - Nová ves</v>
      </c>
      <c r="G108" s="32"/>
      <c r="H108" s="32"/>
      <c r="I108" s="32"/>
      <c r="J108" s="32"/>
      <c r="K108" s="28" t="s">
        <v>21</v>
      </c>
      <c r="L108" s="32"/>
      <c r="M108" s="190">
        <f>IF(O9="","",O9)</f>
        <v>0</v>
      </c>
      <c r="N108" s="190"/>
      <c r="O108" s="190"/>
      <c r="P108" s="190"/>
      <c r="Q108" s="32"/>
      <c r="R108" s="33"/>
    </row>
    <row r="109" spans="2:18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ht="15">
      <c r="B110" s="31"/>
      <c r="C110" s="28" t="s">
        <v>22</v>
      </c>
      <c r="D110" s="32"/>
      <c r="E110" s="32"/>
      <c r="F110" s="26" t="str">
        <f>E12</f>
        <v xml:space="preserve"> </v>
      </c>
      <c r="G110" s="32"/>
      <c r="H110" s="32"/>
      <c r="I110" s="32"/>
      <c r="J110" s="32"/>
      <c r="K110" s="28" t="s">
        <v>27</v>
      </c>
      <c r="L110" s="32"/>
      <c r="M110" s="157" t="str">
        <f>E18</f>
        <v xml:space="preserve"> </v>
      </c>
      <c r="N110" s="157"/>
      <c r="O110" s="157"/>
      <c r="P110" s="157"/>
      <c r="Q110" s="157"/>
      <c r="R110" s="33"/>
    </row>
    <row r="111" spans="2:18" s="1" customFormat="1" ht="14.45" customHeight="1">
      <c r="B111" s="31"/>
      <c r="C111" s="28" t="s">
        <v>26</v>
      </c>
      <c r="D111" s="32"/>
      <c r="E111" s="32"/>
      <c r="F111" s="26" t="str">
        <f>IF(E15="","",E15)</f>
        <v xml:space="preserve"> </v>
      </c>
      <c r="G111" s="32"/>
      <c r="H111" s="32"/>
      <c r="I111" s="32"/>
      <c r="J111" s="32"/>
      <c r="K111" s="28" t="s">
        <v>29</v>
      </c>
      <c r="L111" s="32"/>
      <c r="M111" s="157" t="str">
        <f>E21</f>
        <v xml:space="preserve"> </v>
      </c>
      <c r="N111" s="157"/>
      <c r="O111" s="157"/>
      <c r="P111" s="157"/>
      <c r="Q111" s="157"/>
      <c r="R111" s="33"/>
    </row>
    <row r="112" spans="2:18" s="1" customFormat="1" ht="10.3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>
      <c r="B113" s="115"/>
      <c r="C113" s="116" t="s">
        <v>106</v>
      </c>
      <c r="D113" s="117" t="s">
        <v>107</v>
      </c>
      <c r="E113" s="117" t="s">
        <v>52</v>
      </c>
      <c r="F113" s="203" t="s">
        <v>108</v>
      </c>
      <c r="G113" s="203"/>
      <c r="H113" s="203"/>
      <c r="I113" s="203"/>
      <c r="J113" s="117" t="s">
        <v>109</v>
      </c>
      <c r="K113" s="117" t="s">
        <v>110</v>
      </c>
      <c r="L113" s="203" t="s">
        <v>111</v>
      </c>
      <c r="M113" s="203"/>
      <c r="N113" s="203" t="s">
        <v>96</v>
      </c>
      <c r="O113" s="203"/>
      <c r="P113" s="203"/>
      <c r="Q113" s="204"/>
      <c r="R113" s="118"/>
      <c r="T113" s="72" t="s">
        <v>112</v>
      </c>
      <c r="U113" s="73" t="s">
        <v>34</v>
      </c>
      <c r="V113" s="73" t="s">
        <v>113</v>
      </c>
      <c r="W113" s="73" t="s">
        <v>114</v>
      </c>
      <c r="X113" s="73" t="s">
        <v>115</v>
      </c>
      <c r="Y113" s="73" t="s">
        <v>116</v>
      </c>
      <c r="Z113" s="73" t="s">
        <v>117</v>
      </c>
      <c r="AA113" s="74" t="s">
        <v>118</v>
      </c>
    </row>
    <row r="114" spans="2:65" s="1" customFormat="1" ht="29.25" customHeight="1">
      <c r="B114" s="31"/>
      <c r="C114" s="76" t="s">
        <v>92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210">
        <f>BK114</f>
        <v>0</v>
      </c>
      <c r="O114" s="211"/>
      <c r="P114" s="211"/>
      <c r="Q114" s="211"/>
      <c r="R114" s="33"/>
      <c r="T114" s="75"/>
      <c r="U114" s="47"/>
      <c r="V114" s="47"/>
      <c r="W114" s="119">
        <f>W115</f>
        <v>235.52515199999999</v>
      </c>
      <c r="X114" s="47"/>
      <c r="Y114" s="119">
        <f>Y115</f>
        <v>62.345759999999991</v>
      </c>
      <c r="Z114" s="47"/>
      <c r="AA114" s="120">
        <f>AA115</f>
        <v>147.24160000000001</v>
      </c>
      <c r="AT114" s="18" t="s">
        <v>69</v>
      </c>
      <c r="AU114" s="18" t="s">
        <v>98</v>
      </c>
      <c r="BK114" s="121">
        <f>BK115</f>
        <v>0</v>
      </c>
    </row>
    <row r="115" spans="2:65" s="9" customFormat="1" ht="37.35" customHeight="1">
      <c r="B115" s="122"/>
      <c r="C115" s="123"/>
      <c r="D115" s="124" t="s">
        <v>99</v>
      </c>
      <c r="E115" s="124"/>
      <c r="F115" s="124"/>
      <c r="G115" s="124"/>
      <c r="H115" s="124"/>
      <c r="I115" s="124"/>
      <c r="J115" s="124"/>
      <c r="K115" s="124"/>
      <c r="L115" s="124"/>
      <c r="M115" s="124"/>
      <c r="N115" s="212">
        <f>BK115</f>
        <v>0</v>
      </c>
      <c r="O115" s="198"/>
      <c r="P115" s="198"/>
      <c r="Q115" s="198"/>
      <c r="R115" s="125"/>
      <c r="T115" s="126"/>
      <c r="U115" s="123"/>
      <c r="V115" s="123"/>
      <c r="W115" s="127">
        <f>W116+W128+W133</f>
        <v>235.52515199999999</v>
      </c>
      <c r="X115" s="123"/>
      <c r="Y115" s="127">
        <f>Y116+Y128+Y133</f>
        <v>62.345759999999991</v>
      </c>
      <c r="Z115" s="123"/>
      <c r="AA115" s="128">
        <f>AA116+AA128+AA133</f>
        <v>147.24160000000001</v>
      </c>
      <c r="AR115" s="129" t="s">
        <v>76</v>
      </c>
      <c r="AT115" s="130" t="s">
        <v>69</v>
      </c>
      <c r="AU115" s="130" t="s">
        <v>70</v>
      </c>
      <c r="AY115" s="129" t="s">
        <v>119</v>
      </c>
      <c r="BK115" s="131">
        <f>BK116+BK128+BK133</f>
        <v>0</v>
      </c>
    </row>
    <row r="116" spans="2:65" s="9" customFormat="1" ht="19.899999999999999" customHeight="1">
      <c r="B116" s="122"/>
      <c r="C116" s="123"/>
      <c r="D116" s="132" t="s">
        <v>100</v>
      </c>
      <c r="E116" s="132"/>
      <c r="F116" s="132"/>
      <c r="G116" s="132"/>
      <c r="H116" s="132"/>
      <c r="I116" s="132"/>
      <c r="J116" s="132"/>
      <c r="K116" s="132"/>
      <c r="L116" s="132"/>
      <c r="M116" s="132"/>
      <c r="N116" s="213">
        <f>BK116</f>
        <v>0</v>
      </c>
      <c r="O116" s="214"/>
      <c r="P116" s="214"/>
      <c r="Q116" s="214"/>
      <c r="R116" s="125"/>
      <c r="T116" s="126"/>
      <c r="U116" s="123"/>
      <c r="V116" s="123"/>
      <c r="W116" s="127">
        <f>SUM(W117:W127)</f>
        <v>148.13871599999999</v>
      </c>
      <c r="X116" s="123"/>
      <c r="Y116" s="127">
        <f>SUM(Y117:Y127)</f>
        <v>0</v>
      </c>
      <c r="Z116" s="123"/>
      <c r="AA116" s="128">
        <f>SUM(AA117:AA127)</f>
        <v>147.24160000000001</v>
      </c>
      <c r="AR116" s="129" t="s">
        <v>76</v>
      </c>
      <c r="AT116" s="130" t="s">
        <v>69</v>
      </c>
      <c r="AU116" s="130" t="s">
        <v>76</v>
      </c>
      <c r="AY116" s="129" t="s">
        <v>119</v>
      </c>
      <c r="BK116" s="131">
        <f>SUM(BK117:BK127)</f>
        <v>0</v>
      </c>
    </row>
    <row r="117" spans="2:65" s="1" customFormat="1" ht="25.5" customHeight="1">
      <c r="B117" s="133"/>
      <c r="C117" s="134" t="s">
        <v>76</v>
      </c>
      <c r="D117" s="134" t="s">
        <v>120</v>
      </c>
      <c r="E117" s="135" t="s">
        <v>121</v>
      </c>
      <c r="F117" s="205" t="s">
        <v>122</v>
      </c>
      <c r="G117" s="205"/>
      <c r="H117" s="205"/>
      <c r="I117" s="205"/>
      <c r="J117" s="136" t="s">
        <v>123</v>
      </c>
      <c r="K117" s="137">
        <v>20</v>
      </c>
      <c r="L117" s="206">
        <v>0</v>
      </c>
      <c r="M117" s="206"/>
      <c r="N117" s="206">
        <f t="shared" ref="N117:N127" si="0">ROUND(L117*K117,2)</f>
        <v>0</v>
      </c>
      <c r="O117" s="206"/>
      <c r="P117" s="206"/>
      <c r="Q117" s="206"/>
      <c r="R117" s="138"/>
      <c r="T117" s="139" t="s">
        <v>5</v>
      </c>
      <c r="U117" s="40" t="s">
        <v>35</v>
      </c>
      <c r="V117" s="140">
        <v>0.155</v>
      </c>
      <c r="W117" s="140">
        <f t="shared" ref="W117:W127" si="1">V117*K117</f>
        <v>3.1</v>
      </c>
      <c r="X117" s="140">
        <v>0</v>
      </c>
      <c r="Y117" s="140">
        <f t="shared" ref="Y117:Y127" si="2">X117*K117</f>
        <v>0</v>
      </c>
      <c r="Z117" s="140">
        <v>0</v>
      </c>
      <c r="AA117" s="141">
        <f t="shared" ref="AA117:AA127" si="3">Z117*K117</f>
        <v>0</v>
      </c>
      <c r="AR117" s="18" t="s">
        <v>124</v>
      </c>
      <c r="AT117" s="18" t="s">
        <v>120</v>
      </c>
      <c r="AU117" s="18" t="s">
        <v>88</v>
      </c>
      <c r="AY117" s="18" t="s">
        <v>119</v>
      </c>
      <c r="BE117" s="142">
        <f t="shared" ref="BE117:BE127" si="4">IF(U117="základní",N117,0)</f>
        <v>0</v>
      </c>
      <c r="BF117" s="142">
        <f t="shared" ref="BF117:BF127" si="5">IF(U117="snížená",N117,0)</f>
        <v>0</v>
      </c>
      <c r="BG117" s="142">
        <f t="shared" ref="BG117:BG127" si="6">IF(U117="zákl. přenesená",N117,0)</f>
        <v>0</v>
      </c>
      <c r="BH117" s="142">
        <f t="shared" ref="BH117:BH127" si="7">IF(U117="sníž. přenesená",N117,0)</f>
        <v>0</v>
      </c>
      <c r="BI117" s="142">
        <f t="shared" ref="BI117:BI127" si="8">IF(U117="nulová",N117,0)</f>
        <v>0</v>
      </c>
      <c r="BJ117" s="18" t="s">
        <v>76</v>
      </c>
      <c r="BK117" s="142">
        <f t="shared" ref="BK117:BK127" si="9">ROUND(L117*K117,2)</f>
        <v>0</v>
      </c>
      <c r="BL117" s="18" t="s">
        <v>124</v>
      </c>
      <c r="BM117" s="18" t="s">
        <v>125</v>
      </c>
    </row>
    <row r="118" spans="2:65" s="1" customFormat="1" ht="25.5" customHeight="1">
      <c r="B118" s="133"/>
      <c r="C118" s="134" t="s">
        <v>88</v>
      </c>
      <c r="D118" s="134" t="s">
        <v>120</v>
      </c>
      <c r="E118" s="135" t="s">
        <v>126</v>
      </c>
      <c r="F118" s="205" t="s">
        <v>127</v>
      </c>
      <c r="G118" s="205"/>
      <c r="H118" s="205"/>
      <c r="I118" s="205"/>
      <c r="J118" s="136" t="s">
        <v>128</v>
      </c>
      <c r="K118" s="137">
        <v>864.2</v>
      </c>
      <c r="L118" s="206">
        <v>0</v>
      </c>
      <c r="M118" s="206"/>
      <c r="N118" s="206">
        <f t="shared" si="0"/>
        <v>0</v>
      </c>
      <c r="O118" s="206"/>
      <c r="P118" s="206"/>
      <c r="Q118" s="206"/>
      <c r="R118" s="138"/>
      <c r="T118" s="139" t="s">
        <v>5</v>
      </c>
      <c r="U118" s="40" t="s">
        <v>35</v>
      </c>
      <c r="V118" s="140">
        <v>5.7000000000000002E-2</v>
      </c>
      <c r="W118" s="140">
        <f t="shared" si="1"/>
        <v>49.259400000000007</v>
      </c>
      <c r="X118" s="140">
        <v>0</v>
      </c>
      <c r="Y118" s="140">
        <f t="shared" si="2"/>
        <v>0</v>
      </c>
      <c r="Z118" s="140">
        <v>9.8000000000000004E-2</v>
      </c>
      <c r="AA118" s="141">
        <f t="shared" si="3"/>
        <v>84.691600000000008</v>
      </c>
      <c r="AR118" s="18" t="s">
        <v>124</v>
      </c>
      <c r="AT118" s="18" t="s">
        <v>120</v>
      </c>
      <c r="AU118" s="18" t="s">
        <v>88</v>
      </c>
      <c r="AY118" s="18" t="s">
        <v>119</v>
      </c>
      <c r="BE118" s="142">
        <f t="shared" si="4"/>
        <v>0</v>
      </c>
      <c r="BF118" s="142">
        <f t="shared" si="5"/>
        <v>0</v>
      </c>
      <c r="BG118" s="142">
        <f t="shared" si="6"/>
        <v>0</v>
      </c>
      <c r="BH118" s="142">
        <f t="shared" si="7"/>
        <v>0</v>
      </c>
      <c r="BI118" s="142">
        <f t="shared" si="8"/>
        <v>0</v>
      </c>
      <c r="BJ118" s="18" t="s">
        <v>76</v>
      </c>
      <c r="BK118" s="142">
        <f t="shared" si="9"/>
        <v>0</v>
      </c>
      <c r="BL118" s="18" t="s">
        <v>124</v>
      </c>
      <c r="BM118" s="18" t="s">
        <v>129</v>
      </c>
    </row>
    <row r="119" spans="2:65" s="1" customFormat="1" ht="16.5" customHeight="1">
      <c r="B119" s="133"/>
      <c r="C119" s="134" t="s">
        <v>130</v>
      </c>
      <c r="D119" s="134" t="s">
        <v>120</v>
      </c>
      <c r="E119" s="135" t="s">
        <v>131</v>
      </c>
      <c r="F119" s="205" t="s">
        <v>132</v>
      </c>
      <c r="G119" s="205"/>
      <c r="H119" s="205"/>
      <c r="I119" s="205"/>
      <c r="J119" s="136" t="s">
        <v>123</v>
      </c>
      <c r="K119" s="137">
        <v>35</v>
      </c>
      <c r="L119" s="206">
        <v>0</v>
      </c>
      <c r="M119" s="206"/>
      <c r="N119" s="206">
        <f t="shared" si="0"/>
        <v>0</v>
      </c>
      <c r="O119" s="206"/>
      <c r="P119" s="206"/>
      <c r="Q119" s="206"/>
      <c r="R119" s="138"/>
      <c r="T119" s="139" t="s">
        <v>5</v>
      </c>
      <c r="U119" s="40" t="s">
        <v>35</v>
      </c>
      <c r="V119" s="140">
        <v>0.22700000000000001</v>
      </c>
      <c r="W119" s="140">
        <f t="shared" si="1"/>
        <v>7.9450000000000003</v>
      </c>
      <c r="X119" s="140">
        <v>0</v>
      </c>
      <c r="Y119" s="140">
        <f t="shared" si="2"/>
        <v>0</v>
      </c>
      <c r="Z119" s="140">
        <v>0.23</v>
      </c>
      <c r="AA119" s="141">
        <f t="shared" si="3"/>
        <v>8.0500000000000007</v>
      </c>
      <c r="AR119" s="18" t="s">
        <v>124</v>
      </c>
      <c r="AT119" s="18" t="s">
        <v>120</v>
      </c>
      <c r="AU119" s="18" t="s">
        <v>88</v>
      </c>
      <c r="AY119" s="18" t="s">
        <v>119</v>
      </c>
      <c r="BE119" s="142">
        <f t="shared" si="4"/>
        <v>0</v>
      </c>
      <c r="BF119" s="142">
        <f t="shared" si="5"/>
        <v>0</v>
      </c>
      <c r="BG119" s="142">
        <f t="shared" si="6"/>
        <v>0</v>
      </c>
      <c r="BH119" s="142">
        <f t="shared" si="7"/>
        <v>0</v>
      </c>
      <c r="BI119" s="142">
        <f t="shared" si="8"/>
        <v>0</v>
      </c>
      <c r="BJ119" s="18" t="s">
        <v>76</v>
      </c>
      <c r="BK119" s="142">
        <f t="shared" si="9"/>
        <v>0</v>
      </c>
      <c r="BL119" s="18" t="s">
        <v>124</v>
      </c>
      <c r="BM119" s="18" t="s">
        <v>133</v>
      </c>
    </row>
    <row r="120" spans="2:65" s="1" customFormat="1" ht="25.5" customHeight="1">
      <c r="B120" s="133"/>
      <c r="C120" s="134" t="s">
        <v>124</v>
      </c>
      <c r="D120" s="134" t="s">
        <v>120</v>
      </c>
      <c r="E120" s="135" t="s">
        <v>134</v>
      </c>
      <c r="F120" s="205" t="s">
        <v>135</v>
      </c>
      <c r="G120" s="205"/>
      <c r="H120" s="205"/>
      <c r="I120" s="205"/>
      <c r="J120" s="136" t="s">
        <v>123</v>
      </c>
      <c r="K120" s="137">
        <v>118</v>
      </c>
      <c r="L120" s="206">
        <v>0</v>
      </c>
      <c r="M120" s="206"/>
      <c r="N120" s="206">
        <f t="shared" si="0"/>
        <v>0</v>
      </c>
      <c r="O120" s="206"/>
      <c r="P120" s="206"/>
      <c r="Q120" s="206"/>
      <c r="R120" s="138"/>
      <c r="T120" s="139" t="s">
        <v>5</v>
      </c>
      <c r="U120" s="40" t="s">
        <v>35</v>
      </c>
      <c r="V120" s="140">
        <v>0.14000000000000001</v>
      </c>
      <c r="W120" s="140">
        <f t="shared" si="1"/>
        <v>16.520000000000003</v>
      </c>
      <c r="X120" s="140">
        <v>0</v>
      </c>
      <c r="Y120" s="140">
        <f t="shared" si="2"/>
        <v>0</v>
      </c>
      <c r="Z120" s="140">
        <v>0.35</v>
      </c>
      <c r="AA120" s="141">
        <f t="shared" si="3"/>
        <v>41.3</v>
      </c>
      <c r="AR120" s="18" t="s">
        <v>124</v>
      </c>
      <c r="AT120" s="18" t="s">
        <v>120</v>
      </c>
      <c r="AU120" s="18" t="s">
        <v>88</v>
      </c>
      <c r="AY120" s="18" t="s">
        <v>119</v>
      </c>
      <c r="BE120" s="142">
        <f t="shared" si="4"/>
        <v>0</v>
      </c>
      <c r="BF120" s="142">
        <f t="shared" si="5"/>
        <v>0</v>
      </c>
      <c r="BG120" s="142">
        <f t="shared" si="6"/>
        <v>0</v>
      </c>
      <c r="BH120" s="142">
        <f t="shared" si="7"/>
        <v>0</v>
      </c>
      <c r="BI120" s="142">
        <f t="shared" si="8"/>
        <v>0</v>
      </c>
      <c r="BJ120" s="18" t="s">
        <v>76</v>
      </c>
      <c r="BK120" s="142">
        <f t="shared" si="9"/>
        <v>0</v>
      </c>
      <c r="BL120" s="18" t="s">
        <v>124</v>
      </c>
      <c r="BM120" s="18" t="s">
        <v>136</v>
      </c>
    </row>
    <row r="121" spans="2:65" s="1" customFormat="1" ht="25.5" customHeight="1">
      <c r="B121" s="133"/>
      <c r="C121" s="134" t="s">
        <v>137</v>
      </c>
      <c r="D121" s="134" t="s">
        <v>120</v>
      </c>
      <c r="E121" s="135" t="s">
        <v>138</v>
      </c>
      <c r="F121" s="205" t="s">
        <v>139</v>
      </c>
      <c r="G121" s="205"/>
      <c r="H121" s="205"/>
      <c r="I121" s="205"/>
      <c r="J121" s="136" t="s">
        <v>140</v>
      </c>
      <c r="K121" s="137">
        <v>6</v>
      </c>
      <c r="L121" s="206">
        <v>0</v>
      </c>
      <c r="M121" s="206"/>
      <c r="N121" s="206">
        <f t="shared" si="0"/>
        <v>0</v>
      </c>
      <c r="O121" s="206"/>
      <c r="P121" s="206"/>
      <c r="Q121" s="206"/>
      <c r="R121" s="138"/>
      <c r="T121" s="139" t="s">
        <v>5</v>
      </c>
      <c r="U121" s="40" t="s">
        <v>35</v>
      </c>
      <c r="V121" s="140">
        <v>3.8580000000000001</v>
      </c>
      <c r="W121" s="140">
        <f t="shared" si="1"/>
        <v>23.148</v>
      </c>
      <c r="X121" s="140">
        <v>0</v>
      </c>
      <c r="Y121" s="140">
        <f t="shared" si="2"/>
        <v>0</v>
      </c>
      <c r="Z121" s="140">
        <v>2.2000000000000002</v>
      </c>
      <c r="AA121" s="141">
        <f t="shared" si="3"/>
        <v>13.200000000000001</v>
      </c>
      <c r="AR121" s="18" t="s">
        <v>124</v>
      </c>
      <c r="AT121" s="18" t="s">
        <v>120</v>
      </c>
      <c r="AU121" s="18" t="s">
        <v>88</v>
      </c>
      <c r="AY121" s="18" t="s">
        <v>119</v>
      </c>
      <c r="BE121" s="142">
        <f t="shared" si="4"/>
        <v>0</v>
      </c>
      <c r="BF121" s="142">
        <f t="shared" si="5"/>
        <v>0</v>
      </c>
      <c r="BG121" s="142">
        <f t="shared" si="6"/>
        <v>0</v>
      </c>
      <c r="BH121" s="142">
        <f t="shared" si="7"/>
        <v>0</v>
      </c>
      <c r="BI121" s="142">
        <f t="shared" si="8"/>
        <v>0</v>
      </c>
      <c r="BJ121" s="18" t="s">
        <v>76</v>
      </c>
      <c r="BK121" s="142">
        <f t="shared" si="9"/>
        <v>0</v>
      </c>
      <c r="BL121" s="18" t="s">
        <v>124</v>
      </c>
      <c r="BM121" s="18" t="s">
        <v>141</v>
      </c>
    </row>
    <row r="122" spans="2:65" s="1" customFormat="1" ht="16.5" customHeight="1">
      <c r="B122" s="133"/>
      <c r="C122" s="134" t="s">
        <v>142</v>
      </c>
      <c r="D122" s="134" t="s">
        <v>120</v>
      </c>
      <c r="E122" s="135" t="s">
        <v>143</v>
      </c>
      <c r="F122" s="205" t="s">
        <v>144</v>
      </c>
      <c r="G122" s="205"/>
      <c r="H122" s="205"/>
      <c r="I122" s="205"/>
      <c r="J122" s="136" t="s">
        <v>145</v>
      </c>
      <c r="K122" s="137">
        <v>147.24199999999999</v>
      </c>
      <c r="L122" s="206">
        <v>0</v>
      </c>
      <c r="M122" s="206"/>
      <c r="N122" s="206">
        <f t="shared" si="0"/>
        <v>0</v>
      </c>
      <c r="O122" s="206"/>
      <c r="P122" s="206"/>
      <c r="Q122" s="206"/>
      <c r="R122" s="138"/>
      <c r="T122" s="139" t="s">
        <v>5</v>
      </c>
      <c r="U122" s="40" t="s">
        <v>35</v>
      </c>
      <c r="V122" s="140">
        <v>0.13600000000000001</v>
      </c>
      <c r="W122" s="140">
        <f t="shared" si="1"/>
        <v>20.024912</v>
      </c>
      <c r="X122" s="140">
        <v>0</v>
      </c>
      <c r="Y122" s="140">
        <f t="shared" si="2"/>
        <v>0</v>
      </c>
      <c r="Z122" s="140">
        <v>0</v>
      </c>
      <c r="AA122" s="141">
        <f t="shared" si="3"/>
        <v>0</v>
      </c>
      <c r="AR122" s="18" t="s">
        <v>124</v>
      </c>
      <c r="AT122" s="18" t="s">
        <v>120</v>
      </c>
      <c r="AU122" s="18" t="s">
        <v>88</v>
      </c>
      <c r="AY122" s="18" t="s">
        <v>119</v>
      </c>
      <c r="BE122" s="142">
        <f t="shared" si="4"/>
        <v>0</v>
      </c>
      <c r="BF122" s="142">
        <f t="shared" si="5"/>
        <v>0</v>
      </c>
      <c r="BG122" s="142">
        <f t="shared" si="6"/>
        <v>0</v>
      </c>
      <c r="BH122" s="142">
        <f t="shared" si="7"/>
        <v>0</v>
      </c>
      <c r="BI122" s="142">
        <f t="shared" si="8"/>
        <v>0</v>
      </c>
      <c r="BJ122" s="18" t="s">
        <v>76</v>
      </c>
      <c r="BK122" s="142">
        <f t="shared" si="9"/>
        <v>0</v>
      </c>
      <c r="BL122" s="18" t="s">
        <v>124</v>
      </c>
      <c r="BM122" s="18" t="s">
        <v>146</v>
      </c>
    </row>
    <row r="123" spans="2:65" s="1" customFormat="1" ht="25.5" customHeight="1">
      <c r="B123" s="133"/>
      <c r="C123" s="134" t="s">
        <v>147</v>
      </c>
      <c r="D123" s="134" t="s">
        <v>120</v>
      </c>
      <c r="E123" s="135" t="s">
        <v>148</v>
      </c>
      <c r="F123" s="205" t="s">
        <v>149</v>
      </c>
      <c r="G123" s="205"/>
      <c r="H123" s="205"/>
      <c r="I123" s="205"/>
      <c r="J123" s="136" t="s">
        <v>145</v>
      </c>
      <c r="K123" s="137">
        <v>147.24199999999999</v>
      </c>
      <c r="L123" s="206">
        <v>0</v>
      </c>
      <c r="M123" s="206"/>
      <c r="N123" s="206">
        <f t="shared" si="0"/>
        <v>0</v>
      </c>
      <c r="O123" s="206"/>
      <c r="P123" s="206"/>
      <c r="Q123" s="206"/>
      <c r="R123" s="138"/>
      <c r="T123" s="139" t="s">
        <v>5</v>
      </c>
      <c r="U123" s="40" t="s">
        <v>35</v>
      </c>
      <c r="V123" s="140">
        <v>3.2000000000000001E-2</v>
      </c>
      <c r="W123" s="140">
        <f t="shared" si="1"/>
        <v>4.7117439999999995</v>
      </c>
      <c r="X123" s="140">
        <v>0</v>
      </c>
      <c r="Y123" s="140">
        <f t="shared" si="2"/>
        <v>0</v>
      </c>
      <c r="Z123" s="140">
        <v>0</v>
      </c>
      <c r="AA123" s="141">
        <f t="shared" si="3"/>
        <v>0</v>
      </c>
      <c r="AR123" s="18" t="s">
        <v>124</v>
      </c>
      <c r="AT123" s="18" t="s">
        <v>120</v>
      </c>
      <c r="AU123" s="18" t="s">
        <v>88</v>
      </c>
      <c r="AY123" s="18" t="s">
        <v>119</v>
      </c>
      <c r="BE123" s="142">
        <f t="shared" si="4"/>
        <v>0</v>
      </c>
      <c r="BF123" s="142">
        <f t="shared" si="5"/>
        <v>0</v>
      </c>
      <c r="BG123" s="142">
        <f t="shared" si="6"/>
        <v>0</v>
      </c>
      <c r="BH123" s="142">
        <f t="shared" si="7"/>
        <v>0</v>
      </c>
      <c r="BI123" s="142">
        <f t="shared" si="8"/>
        <v>0</v>
      </c>
      <c r="BJ123" s="18" t="s">
        <v>76</v>
      </c>
      <c r="BK123" s="142">
        <f t="shared" si="9"/>
        <v>0</v>
      </c>
      <c r="BL123" s="18" t="s">
        <v>124</v>
      </c>
      <c r="BM123" s="18" t="s">
        <v>150</v>
      </c>
    </row>
    <row r="124" spans="2:65" s="1" customFormat="1" ht="25.5" customHeight="1">
      <c r="B124" s="133"/>
      <c r="C124" s="134" t="s">
        <v>151</v>
      </c>
      <c r="D124" s="134" t="s">
        <v>120</v>
      </c>
      <c r="E124" s="135" t="s">
        <v>152</v>
      </c>
      <c r="F124" s="205" t="s">
        <v>153</v>
      </c>
      <c r="G124" s="205"/>
      <c r="H124" s="205"/>
      <c r="I124" s="205"/>
      <c r="J124" s="136" t="s">
        <v>145</v>
      </c>
      <c r="K124" s="137">
        <v>1472.42</v>
      </c>
      <c r="L124" s="206">
        <v>0</v>
      </c>
      <c r="M124" s="206"/>
      <c r="N124" s="206">
        <f t="shared" si="0"/>
        <v>0</v>
      </c>
      <c r="O124" s="206"/>
      <c r="P124" s="206"/>
      <c r="Q124" s="206"/>
      <c r="R124" s="138"/>
      <c r="T124" s="139" t="s">
        <v>5</v>
      </c>
      <c r="U124" s="40" t="s">
        <v>35</v>
      </c>
      <c r="V124" s="140">
        <v>3.0000000000000001E-3</v>
      </c>
      <c r="W124" s="140">
        <f t="shared" si="1"/>
        <v>4.4172600000000006</v>
      </c>
      <c r="X124" s="140">
        <v>0</v>
      </c>
      <c r="Y124" s="140">
        <f t="shared" si="2"/>
        <v>0</v>
      </c>
      <c r="Z124" s="140">
        <v>0</v>
      </c>
      <c r="AA124" s="141">
        <f t="shared" si="3"/>
        <v>0</v>
      </c>
      <c r="AR124" s="18" t="s">
        <v>124</v>
      </c>
      <c r="AT124" s="18" t="s">
        <v>120</v>
      </c>
      <c r="AU124" s="18" t="s">
        <v>88</v>
      </c>
      <c r="AY124" s="18" t="s">
        <v>119</v>
      </c>
      <c r="BE124" s="142">
        <f t="shared" si="4"/>
        <v>0</v>
      </c>
      <c r="BF124" s="142">
        <f t="shared" si="5"/>
        <v>0</v>
      </c>
      <c r="BG124" s="142">
        <f t="shared" si="6"/>
        <v>0</v>
      </c>
      <c r="BH124" s="142">
        <f t="shared" si="7"/>
        <v>0</v>
      </c>
      <c r="BI124" s="142">
        <f t="shared" si="8"/>
        <v>0</v>
      </c>
      <c r="BJ124" s="18" t="s">
        <v>76</v>
      </c>
      <c r="BK124" s="142">
        <f t="shared" si="9"/>
        <v>0</v>
      </c>
      <c r="BL124" s="18" t="s">
        <v>124</v>
      </c>
      <c r="BM124" s="18" t="s">
        <v>154</v>
      </c>
    </row>
    <row r="125" spans="2:65" s="1" customFormat="1" ht="25.5" customHeight="1">
      <c r="B125" s="133"/>
      <c r="C125" s="134" t="s">
        <v>155</v>
      </c>
      <c r="D125" s="134" t="s">
        <v>120</v>
      </c>
      <c r="E125" s="135" t="s">
        <v>156</v>
      </c>
      <c r="F125" s="205" t="s">
        <v>157</v>
      </c>
      <c r="G125" s="205"/>
      <c r="H125" s="205"/>
      <c r="I125" s="205"/>
      <c r="J125" s="136" t="s">
        <v>145</v>
      </c>
      <c r="K125" s="137">
        <v>62.55</v>
      </c>
      <c r="L125" s="206">
        <v>0</v>
      </c>
      <c r="M125" s="206"/>
      <c r="N125" s="206">
        <f t="shared" si="0"/>
        <v>0</v>
      </c>
      <c r="O125" s="206"/>
      <c r="P125" s="206"/>
      <c r="Q125" s="206"/>
      <c r="R125" s="138"/>
      <c r="T125" s="139" t="s">
        <v>5</v>
      </c>
      <c r="U125" s="40" t="s">
        <v>35</v>
      </c>
      <c r="V125" s="140">
        <v>0</v>
      </c>
      <c r="W125" s="140">
        <f t="shared" si="1"/>
        <v>0</v>
      </c>
      <c r="X125" s="140">
        <v>0</v>
      </c>
      <c r="Y125" s="140">
        <f t="shared" si="2"/>
        <v>0</v>
      </c>
      <c r="Z125" s="140">
        <v>0</v>
      </c>
      <c r="AA125" s="141">
        <f t="shared" si="3"/>
        <v>0</v>
      </c>
      <c r="AR125" s="18" t="s">
        <v>124</v>
      </c>
      <c r="AT125" s="18" t="s">
        <v>120</v>
      </c>
      <c r="AU125" s="18" t="s">
        <v>88</v>
      </c>
      <c r="AY125" s="18" t="s">
        <v>119</v>
      </c>
      <c r="BE125" s="142">
        <f t="shared" si="4"/>
        <v>0</v>
      </c>
      <c r="BF125" s="142">
        <f t="shared" si="5"/>
        <v>0</v>
      </c>
      <c r="BG125" s="142">
        <f t="shared" si="6"/>
        <v>0</v>
      </c>
      <c r="BH125" s="142">
        <f t="shared" si="7"/>
        <v>0</v>
      </c>
      <c r="BI125" s="142">
        <f t="shared" si="8"/>
        <v>0</v>
      </c>
      <c r="BJ125" s="18" t="s">
        <v>76</v>
      </c>
      <c r="BK125" s="142">
        <f t="shared" si="9"/>
        <v>0</v>
      </c>
      <c r="BL125" s="18" t="s">
        <v>124</v>
      </c>
      <c r="BM125" s="18" t="s">
        <v>158</v>
      </c>
    </row>
    <row r="126" spans="2:65" s="1" customFormat="1" ht="25.5" customHeight="1">
      <c r="B126" s="133"/>
      <c r="C126" s="134" t="s">
        <v>159</v>
      </c>
      <c r="D126" s="134" t="s">
        <v>120</v>
      </c>
      <c r="E126" s="135" t="s">
        <v>160</v>
      </c>
      <c r="F126" s="205" t="s">
        <v>161</v>
      </c>
      <c r="G126" s="205"/>
      <c r="H126" s="205"/>
      <c r="I126" s="205"/>
      <c r="J126" s="136" t="s">
        <v>145</v>
      </c>
      <c r="K126" s="137">
        <v>84.691999999999993</v>
      </c>
      <c r="L126" s="206">
        <v>0</v>
      </c>
      <c r="M126" s="206"/>
      <c r="N126" s="206">
        <f t="shared" si="0"/>
        <v>0</v>
      </c>
      <c r="O126" s="206"/>
      <c r="P126" s="206"/>
      <c r="Q126" s="206"/>
      <c r="R126" s="138"/>
      <c r="T126" s="139" t="s">
        <v>5</v>
      </c>
      <c r="U126" s="40" t="s">
        <v>35</v>
      </c>
      <c r="V126" s="140">
        <v>0</v>
      </c>
      <c r="W126" s="140">
        <f t="shared" si="1"/>
        <v>0</v>
      </c>
      <c r="X126" s="140">
        <v>0</v>
      </c>
      <c r="Y126" s="140">
        <f t="shared" si="2"/>
        <v>0</v>
      </c>
      <c r="Z126" s="140">
        <v>0</v>
      </c>
      <c r="AA126" s="141">
        <f t="shared" si="3"/>
        <v>0</v>
      </c>
      <c r="AR126" s="18" t="s">
        <v>124</v>
      </c>
      <c r="AT126" s="18" t="s">
        <v>120</v>
      </c>
      <c r="AU126" s="18" t="s">
        <v>88</v>
      </c>
      <c r="AY126" s="18" t="s">
        <v>119</v>
      </c>
      <c r="BE126" s="142">
        <f t="shared" si="4"/>
        <v>0</v>
      </c>
      <c r="BF126" s="142">
        <f t="shared" si="5"/>
        <v>0</v>
      </c>
      <c r="BG126" s="142">
        <f t="shared" si="6"/>
        <v>0</v>
      </c>
      <c r="BH126" s="142">
        <f t="shared" si="7"/>
        <v>0</v>
      </c>
      <c r="BI126" s="142">
        <f t="shared" si="8"/>
        <v>0</v>
      </c>
      <c r="BJ126" s="18" t="s">
        <v>76</v>
      </c>
      <c r="BK126" s="142">
        <f t="shared" si="9"/>
        <v>0</v>
      </c>
      <c r="BL126" s="18" t="s">
        <v>124</v>
      </c>
      <c r="BM126" s="18" t="s">
        <v>162</v>
      </c>
    </row>
    <row r="127" spans="2:65" s="1" customFormat="1" ht="25.5" customHeight="1">
      <c r="B127" s="133"/>
      <c r="C127" s="134" t="s">
        <v>163</v>
      </c>
      <c r="D127" s="134" t="s">
        <v>120</v>
      </c>
      <c r="E127" s="135" t="s">
        <v>164</v>
      </c>
      <c r="F127" s="205" t="s">
        <v>165</v>
      </c>
      <c r="G127" s="205"/>
      <c r="H127" s="205"/>
      <c r="I127" s="205"/>
      <c r="J127" s="136" t="s">
        <v>128</v>
      </c>
      <c r="K127" s="137">
        <v>864.2</v>
      </c>
      <c r="L127" s="206">
        <v>0</v>
      </c>
      <c r="M127" s="206"/>
      <c r="N127" s="206">
        <f t="shared" si="0"/>
        <v>0</v>
      </c>
      <c r="O127" s="206"/>
      <c r="P127" s="206"/>
      <c r="Q127" s="206"/>
      <c r="R127" s="138"/>
      <c r="T127" s="139" t="s">
        <v>5</v>
      </c>
      <c r="U127" s="40" t="s">
        <v>35</v>
      </c>
      <c r="V127" s="140">
        <v>2.1999999999999999E-2</v>
      </c>
      <c r="W127" s="140">
        <f t="shared" si="1"/>
        <v>19.0124</v>
      </c>
      <c r="X127" s="140">
        <v>0</v>
      </c>
      <c r="Y127" s="140">
        <f t="shared" si="2"/>
        <v>0</v>
      </c>
      <c r="Z127" s="140">
        <v>0</v>
      </c>
      <c r="AA127" s="141">
        <f t="shared" si="3"/>
        <v>0</v>
      </c>
      <c r="AR127" s="18" t="s">
        <v>124</v>
      </c>
      <c r="AT127" s="18" t="s">
        <v>120</v>
      </c>
      <c r="AU127" s="18" t="s">
        <v>88</v>
      </c>
      <c r="AY127" s="18" t="s">
        <v>119</v>
      </c>
      <c r="BE127" s="142">
        <f t="shared" si="4"/>
        <v>0</v>
      </c>
      <c r="BF127" s="142">
        <f t="shared" si="5"/>
        <v>0</v>
      </c>
      <c r="BG127" s="142">
        <f t="shared" si="6"/>
        <v>0</v>
      </c>
      <c r="BH127" s="142">
        <f t="shared" si="7"/>
        <v>0</v>
      </c>
      <c r="BI127" s="142">
        <f t="shared" si="8"/>
        <v>0</v>
      </c>
      <c r="BJ127" s="18" t="s">
        <v>76</v>
      </c>
      <c r="BK127" s="142">
        <f t="shared" si="9"/>
        <v>0</v>
      </c>
      <c r="BL127" s="18" t="s">
        <v>124</v>
      </c>
      <c r="BM127" s="18" t="s">
        <v>166</v>
      </c>
    </row>
    <row r="128" spans="2:65" s="9" customFormat="1" ht="29.85" customHeight="1">
      <c r="B128" s="122"/>
      <c r="C128" s="123"/>
      <c r="D128" s="132" t="s">
        <v>101</v>
      </c>
      <c r="E128" s="132"/>
      <c r="F128" s="132"/>
      <c r="G128" s="132"/>
      <c r="H128" s="132"/>
      <c r="I128" s="132"/>
      <c r="J128" s="132"/>
      <c r="K128" s="132"/>
      <c r="L128" s="132"/>
      <c r="M128" s="132"/>
      <c r="N128" s="215">
        <f>BK128</f>
        <v>0</v>
      </c>
      <c r="O128" s="216"/>
      <c r="P128" s="216"/>
      <c r="Q128" s="216"/>
      <c r="R128" s="125"/>
      <c r="T128" s="126"/>
      <c r="U128" s="123"/>
      <c r="V128" s="123"/>
      <c r="W128" s="127">
        <f>SUM(W129:W132)</f>
        <v>22.375600000000002</v>
      </c>
      <c r="X128" s="123"/>
      <c r="Y128" s="127">
        <f>SUM(Y129:Y132)</f>
        <v>1.2520800000000001</v>
      </c>
      <c r="Z128" s="123"/>
      <c r="AA128" s="128">
        <f>SUM(AA129:AA132)</f>
        <v>0</v>
      </c>
      <c r="AR128" s="129" t="s">
        <v>76</v>
      </c>
      <c r="AT128" s="130" t="s">
        <v>69</v>
      </c>
      <c r="AU128" s="130" t="s">
        <v>76</v>
      </c>
      <c r="AY128" s="129" t="s">
        <v>119</v>
      </c>
      <c r="BK128" s="131">
        <f>SUM(BK129:BK132)</f>
        <v>0</v>
      </c>
    </row>
    <row r="129" spans="2:65" s="1" customFormat="1" ht="16.5" customHeight="1">
      <c r="B129" s="133"/>
      <c r="C129" s="134" t="s">
        <v>167</v>
      </c>
      <c r="D129" s="134" t="s">
        <v>120</v>
      </c>
      <c r="E129" s="135" t="s">
        <v>168</v>
      </c>
      <c r="F129" s="205" t="s">
        <v>169</v>
      </c>
      <c r="G129" s="205"/>
      <c r="H129" s="205"/>
      <c r="I129" s="205"/>
      <c r="J129" s="136" t="s">
        <v>140</v>
      </c>
      <c r="K129" s="137">
        <v>4</v>
      </c>
      <c r="L129" s="206">
        <v>0</v>
      </c>
      <c r="M129" s="206"/>
      <c r="N129" s="206">
        <f>ROUND(L129*K129,2)</f>
        <v>0</v>
      </c>
      <c r="O129" s="206"/>
      <c r="P129" s="206"/>
      <c r="Q129" s="206"/>
      <c r="R129" s="138"/>
      <c r="T129" s="139" t="s">
        <v>5</v>
      </c>
      <c r="U129" s="40" t="s">
        <v>35</v>
      </c>
      <c r="V129" s="140">
        <v>1.4650000000000001</v>
      </c>
      <c r="W129" s="140">
        <f>V129*K129</f>
        <v>5.86</v>
      </c>
      <c r="X129" s="140">
        <v>0</v>
      </c>
      <c r="Y129" s="140">
        <f>X129*K129</f>
        <v>0</v>
      </c>
      <c r="Z129" s="140">
        <v>0</v>
      </c>
      <c r="AA129" s="141">
        <f>Z129*K129</f>
        <v>0</v>
      </c>
      <c r="AR129" s="18" t="s">
        <v>124</v>
      </c>
      <c r="AT129" s="18" t="s">
        <v>120</v>
      </c>
      <c r="AU129" s="18" t="s">
        <v>88</v>
      </c>
      <c r="AY129" s="18" t="s">
        <v>119</v>
      </c>
      <c r="BE129" s="142">
        <f>IF(U129="základní",N129,0)</f>
        <v>0</v>
      </c>
      <c r="BF129" s="142">
        <f>IF(U129="snížená",N129,0)</f>
        <v>0</v>
      </c>
      <c r="BG129" s="142">
        <f>IF(U129="zákl. přenesená",N129,0)</f>
        <v>0</v>
      </c>
      <c r="BH129" s="142">
        <f>IF(U129="sníž. přenesená",N129,0)</f>
        <v>0</v>
      </c>
      <c r="BI129" s="142">
        <f>IF(U129="nulová",N129,0)</f>
        <v>0</v>
      </c>
      <c r="BJ129" s="18" t="s">
        <v>76</v>
      </c>
      <c r="BK129" s="142">
        <f>ROUND(L129*K129,2)</f>
        <v>0</v>
      </c>
      <c r="BL129" s="18" t="s">
        <v>124</v>
      </c>
      <c r="BM129" s="18" t="s">
        <v>170</v>
      </c>
    </row>
    <row r="130" spans="2:65" s="1" customFormat="1" ht="25.5" customHeight="1">
      <c r="B130" s="133"/>
      <c r="C130" s="134" t="s">
        <v>171</v>
      </c>
      <c r="D130" s="134" t="s">
        <v>120</v>
      </c>
      <c r="E130" s="135" t="s">
        <v>172</v>
      </c>
      <c r="F130" s="205" t="s">
        <v>173</v>
      </c>
      <c r="G130" s="205"/>
      <c r="H130" s="205"/>
      <c r="I130" s="205"/>
      <c r="J130" s="136" t="s">
        <v>145</v>
      </c>
      <c r="K130" s="137">
        <v>12</v>
      </c>
      <c r="L130" s="206">
        <v>0</v>
      </c>
      <c r="M130" s="206"/>
      <c r="N130" s="206">
        <f>ROUND(L130*K130,2)</f>
        <v>0</v>
      </c>
      <c r="O130" s="206"/>
      <c r="P130" s="206"/>
      <c r="Q130" s="206"/>
      <c r="R130" s="138"/>
      <c r="T130" s="139" t="s">
        <v>5</v>
      </c>
      <c r="U130" s="40" t="s">
        <v>35</v>
      </c>
      <c r="V130" s="140">
        <v>0.08</v>
      </c>
      <c r="W130" s="140">
        <f>V130*K130</f>
        <v>0.96</v>
      </c>
      <c r="X130" s="140">
        <v>0.10434</v>
      </c>
      <c r="Y130" s="140">
        <f>X130*K130</f>
        <v>1.2520800000000001</v>
      </c>
      <c r="Z130" s="140">
        <v>0</v>
      </c>
      <c r="AA130" s="141">
        <f>Z130*K130</f>
        <v>0</v>
      </c>
      <c r="AR130" s="18" t="s">
        <v>124</v>
      </c>
      <c r="AT130" s="18" t="s">
        <v>120</v>
      </c>
      <c r="AU130" s="18" t="s">
        <v>88</v>
      </c>
      <c r="AY130" s="18" t="s">
        <v>119</v>
      </c>
      <c r="BE130" s="142">
        <f>IF(U130="základní",N130,0)</f>
        <v>0</v>
      </c>
      <c r="BF130" s="142">
        <f>IF(U130="snížená",N130,0)</f>
        <v>0</v>
      </c>
      <c r="BG130" s="142">
        <f>IF(U130="zákl. přenesená",N130,0)</f>
        <v>0</v>
      </c>
      <c r="BH130" s="142">
        <f>IF(U130="sníž. přenesená",N130,0)</f>
        <v>0</v>
      </c>
      <c r="BI130" s="142">
        <f>IF(U130="nulová",N130,0)</f>
        <v>0</v>
      </c>
      <c r="BJ130" s="18" t="s">
        <v>76</v>
      </c>
      <c r="BK130" s="142">
        <f>ROUND(L130*K130,2)</f>
        <v>0</v>
      </c>
      <c r="BL130" s="18" t="s">
        <v>124</v>
      </c>
      <c r="BM130" s="18" t="s">
        <v>174</v>
      </c>
    </row>
    <row r="131" spans="2:65" s="1" customFormat="1" ht="25.5" customHeight="1">
      <c r="B131" s="133"/>
      <c r="C131" s="134" t="s">
        <v>175</v>
      </c>
      <c r="D131" s="134" t="s">
        <v>120</v>
      </c>
      <c r="E131" s="135" t="s">
        <v>176</v>
      </c>
      <c r="F131" s="205" t="s">
        <v>177</v>
      </c>
      <c r="G131" s="205"/>
      <c r="H131" s="205"/>
      <c r="I131" s="205"/>
      <c r="J131" s="136" t="s">
        <v>128</v>
      </c>
      <c r="K131" s="137">
        <v>864.2</v>
      </c>
      <c r="L131" s="206">
        <v>0</v>
      </c>
      <c r="M131" s="206"/>
      <c r="N131" s="206">
        <f>ROUND(L131*K131,2)</f>
        <v>0</v>
      </c>
      <c r="O131" s="206"/>
      <c r="P131" s="206"/>
      <c r="Q131" s="206"/>
      <c r="R131" s="138"/>
      <c r="T131" s="139" t="s">
        <v>5</v>
      </c>
      <c r="U131" s="40" t="s">
        <v>35</v>
      </c>
      <c r="V131" s="140">
        <v>2E-3</v>
      </c>
      <c r="W131" s="140">
        <f>V131*K131</f>
        <v>1.7284000000000002</v>
      </c>
      <c r="X131" s="140">
        <v>0</v>
      </c>
      <c r="Y131" s="140">
        <f>X131*K131</f>
        <v>0</v>
      </c>
      <c r="Z131" s="140">
        <v>0</v>
      </c>
      <c r="AA131" s="141">
        <f>Z131*K131</f>
        <v>0</v>
      </c>
      <c r="AR131" s="18" t="s">
        <v>124</v>
      </c>
      <c r="AT131" s="18" t="s">
        <v>120</v>
      </c>
      <c r="AU131" s="18" t="s">
        <v>88</v>
      </c>
      <c r="AY131" s="18" t="s">
        <v>119</v>
      </c>
      <c r="BE131" s="142">
        <f>IF(U131="základní",N131,0)</f>
        <v>0</v>
      </c>
      <c r="BF131" s="142">
        <f>IF(U131="snížená",N131,0)</f>
        <v>0</v>
      </c>
      <c r="BG131" s="142">
        <f>IF(U131="zákl. přenesená",N131,0)</f>
        <v>0</v>
      </c>
      <c r="BH131" s="142">
        <f>IF(U131="sníž. přenesená",N131,0)</f>
        <v>0</v>
      </c>
      <c r="BI131" s="142">
        <f>IF(U131="nulová",N131,0)</f>
        <v>0</v>
      </c>
      <c r="BJ131" s="18" t="s">
        <v>76</v>
      </c>
      <c r="BK131" s="142">
        <f>ROUND(L131*K131,2)</f>
        <v>0</v>
      </c>
      <c r="BL131" s="18" t="s">
        <v>124</v>
      </c>
      <c r="BM131" s="18" t="s">
        <v>178</v>
      </c>
    </row>
    <row r="132" spans="2:65" s="1" customFormat="1" ht="38.25" customHeight="1">
      <c r="B132" s="133"/>
      <c r="C132" s="134" t="s">
        <v>11</v>
      </c>
      <c r="D132" s="134" t="s">
        <v>120</v>
      </c>
      <c r="E132" s="135" t="s">
        <v>179</v>
      </c>
      <c r="F132" s="205" t="s">
        <v>180</v>
      </c>
      <c r="G132" s="205"/>
      <c r="H132" s="205"/>
      <c r="I132" s="205"/>
      <c r="J132" s="136" t="s">
        <v>128</v>
      </c>
      <c r="K132" s="137">
        <v>864.2</v>
      </c>
      <c r="L132" s="206">
        <v>0</v>
      </c>
      <c r="M132" s="206"/>
      <c r="N132" s="206">
        <f>ROUND(L132*K132,2)</f>
        <v>0</v>
      </c>
      <c r="O132" s="206"/>
      <c r="P132" s="206"/>
      <c r="Q132" s="206"/>
      <c r="R132" s="138"/>
      <c r="T132" s="139" t="s">
        <v>5</v>
      </c>
      <c r="U132" s="40" t="s">
        <v>35</v>
      </c>
      <c r="V132" s="140">
        <v>1.6E-2</v>
      </c>
      <c r="W132" s="140">
        <f>V132*K132</f>
        <v>13.827200000000001</v>
      </c>
      <c r="X132" s="140">
        <v>0</v>
      </c>
      <c r="Y132" s="140">
        <f>X132*K132</f>
        <v>0</v>
      </c>
      <c r="Z132" s="140">
        <v>0</v>
      </c>
      <c r="AA132" s="141">
        <f>Z132*K132</f>
        <v>0</v>
      </c>
      <c r="AR132" s="18" t="s">
        <v>124</v>
      </c>
      <c r="AT132" s="18" t="s">
        <v>120</v>
      </c>
      <c r="AU132" s="18" t="s">
        <v>88</v>
      </c>
      <c r="AY132" s="18" t="s">
        <v>119</v>
      </c>
      <c r="BE132" s="142">
        <f>IF(U132="základní",N132,0)</f>
        <v>0</v>
      </c>
      <c r="BF132" s="142">
        <f>IF(U132="snížená",N132,0)</f>
        <v>0</v>
      </c>
      <c r="BG132" s="142">
        <f>IF(U132="zákl. přenesená",N132,0)</f>
        <v>0</v>
      </c>
      <c r="BH132" s="142">
        <f>IF(U132="sníž. přenesená",N132,0)</f>
        <v>0</v>
      </c>
      <c r="BI132" s="142">
        <f>IF(U132="nulová",N132,0)</f>
        <v>0</v>
      </c>
      <c r="BJ132" s="18" t="s">
        <v>76</v>
      </c>
      <c r="BK132" s="142">
        <f>ROUND(L132*K132,2)</f>
        <v>0</v>
      </c>
      <c r="BL132" s="18" t="s">
        <v>124</v>
      </c>
      <c r="BM132" s="18" t="s">
        <v>181</v>
      </c>
    </row>
    <row r="133" spans="2:65" s="9" customFormat="1" ht="29.85" customHeight="1">
      <c r="B133" s="122"/>
      <c r="C133" s="123"/>
      <c r="D133" s="132" t="s">
        <v>102</v>
      </c>
      <c r="E133" s="132"/>
      <c r="F133" s="132"/>
      <c r="G133" s="132"/>
      <c r="H133" s="132"/>
      <c r="I133" s="132"/>
      <c r="J133" s="132"/>
      <c r="K133" s="132"/>
      <c r="L133" s="132"/>
      <c r="M133" s="132"/>
      <c r="N133" s="215">
        <f>BK133</f>
        <v>0</v>
      </c>
      <c r="O133" s="216"/>
      <c r="P133" s="216"/>
      <c r="Q133" s="216"/>
      <c r="R133" s="125"/>
      <c r="T133" s="126"/>
      <c r="U133" s="123"/>
      <c r="V133" s="123"/>
      <c r="W133" s="127">
        <f>W134+SUM(W135:W139)</f>
        <v>65.010835999999998</v>
      </c>
      <c r="X133" s="123"/>
      <c r="Y133" s="127">
        <f>Y134+SUM(Y135:Y139)</f>
        <v>61.093679999999992</v>
      </c>
      <c r="Z133" s="123"/>
      <c r="AA133" s="128">
        <f>AA134+SUM(AA135:AA139)</f>
        <v>0</v>
      </c>
      <c r="AR133" s="129" t="s">
        <v>76</v>
      </c>
      <c r="AT133" s="130" t="s">
        <v>69</v>
      </c>
      <c r="AU133" s="130" t="s">
        <v>76</v>
      </c>
      <c r="AY133" s="129" t="s">
        <v>119</v>
      </c>
      <c r="BK133" s="131">
        <f>BK134+SUM(BK135:BK139)</f>
        <v>0</v>
      </c>
    </row>
    <row r="134" spans="2:65" s="1" customFormat="1" ht="16.5" customHeight="1">
      <c r="B134" s="133"/>
      <c r="C134" s="134" t="s">
        <v>10</v>
      </c>
      <c r="D134" s="134" t="s">
        <v>120</v>
      </c>
      <c r="E134" s="135" t="s">
        <v>182</v>
      </c>
      <c r="F134" s="205" t="s">
        <v>183</v>
      </c>
      <c r="G134" s="205"/>
      <c r="H134" s="205"/>
      <c r="I134" s="205"/>
      <c r="J134" s="136" t="s">
        <v>184</v>
      </c>
      <c r="K134" s="137">
        <v>1</v>
      </c>
      <c r="L134" s="206">
        <v>0</v>
      </c>
      <c r="M134" s="206"/>
      <c r="N134" s="206">
        <f>ROUND(L134*K134,2)</f>
        <v>0</v>
      </c>
      <c r="O134" s="206"/>
      <c r="P134" s="206"/>
      <c r="Q134" s="206"/>
      <c r="R134" s="138"/>
      <c r="T134" s="139" t="s">
        <v>5</v>
      </c>
      <c r="U134" s="40" t="s">
        <v>35</v>
      </c>
      <c r="V134" s="140">
        <v>0</v>
      </c>
      <c r="W134" s="140">
        <f>V134*K134</f>
        <v>0</v>
      </c>
      <c r="X134" s="140">
        <v>0</v>
      </c>
      <c r="Y134" s="140">
        <f>X134*K134</f>
        <v>0</v>
      </c>
      <c r="Z134" s="140">
        <v>0</v>
      </c>
      <c r="AA134" s="141">
        <f>Z134*K134</f>
        <v>0</v>
      </c>
      <c r="AR134" s="18" t="s">
        <v>124</v>
      </c>
      <c r="AT134" s="18" t="s">
        <v>120</v>
      </c>
      <c r="AU134" s="18" t="s">
        <v>88</v>
      </c>
      <c r="AY134" s="18" t="s">
        <v>119</v>
      </c>
      <c r="BE134" s="142">
        <f>IF(U134="základní",N134,0)</f>
        <v>0</v>
      </c>
      <c r="BF134" s="142">
        <f>IF(U134="snížená",N134,0)</f>
        <v>0</v>
      </c>
      <c r="BG134" s="142">
        <f>IF(U134="zákl. přenesená",N134,0)</f>
        <v>0</v>
      </c>
      <c r="BH134" s="142">
        <f>IF(U134="sníž. přenesená",N134,0)</f>
        <v>0</v>
      </c>
      <c r="BI134" s="142">
        <f>IF(U134="nulová",N134,0)</f>
        <v>0</v>
      </c>
      <c r="BJ134" s="18" t="s">
        <v>76</v>
      </c>
      <c r="BK134" s="142">
        <f>ROUND(L134*K134,2)</f>
        <v>0</v>
      </c>
      <c r="BL134" s="18" t="s">
        <v>124</v>
      </c>
      <c r="BM134" s="18" t="s">
        <v>185</v>
      </c>
    </row>
    <row r="135" spans="2:65" s="1" customFormat="1" ht="25.5" customHeight="1">
      <c r="B135" s="133"/>
      <c r="C135" s="134" t="s">
        <v>186</v>
      </c>
      <c r="D135" s="134" t="s">
        <v>120</v>
      </c>
      <c r="E135" s="135" t="s">
        <v>187</v>
      </c>
      <c r="F135" s="205" t="s">
        <v>188</v>
      </c>
      <c r="G135" s="205"/>
      <c r="H135" s="205"/>
      <c r="I135" s="205"/>
      <c r="J135" s="136" t="s">
        <v>123</v>
      </c>
      <c r="K135" s="137">
        <v>118</v>
      </c>
      <c r="L135" s="206">
        <v>0</v>
      </c>
      <c r="M135" s="206"/>
      <c r="N135" s="206">
        <f>ROUND(L135*K135,2)</f>
        <v>0</v>
      </c>
      <c r="O135" s="206"/>
      <c r="P135" s="206"/>
      <c r="Q135" s="206"/>
      <c r="R135" s="138"/>
      <c r="T135" s="139" t="s">
        <v>5</v>
      </c>
      <c r="U135" s="40" t="s">
        <v>35</v>
      </c>
      <c r="V135" s="140">
        <v>0.45200000000000001</v>
      </c>
      <c r="W135" s="140">
        <f>V135*K135</f>
        <v>53.335999999999999</v>
      </c>
      <c r="X135" s="140">
        <v>0.32252999999999998</v>
      </c>
      <c r="Y135" s="140">
        <f>X135*K135</f>
        <v>38.058540000000001</v>
      </c>
      <c r="Z135" s="140">
        <v>0</v>
      </c>
      <c r="AA135" s="141">
        <f>Z135*K135</f>
        <v>0</v>
      </c>
      <c r="AR135" s="18" t="s">
        <v>124</v>
      </c>
      <c r="AT135" s="18" t="s">
        <v>120</v>
      </c>
      <c r="AU135" s="18" t="s">
        <v>88</v>
      </c>
      <c r="AY135" s="18" t="s">
        <v>119</v>
      </c>
      <c r="BE135" s="142">
        <f>IF(U135="základní",N135,0)</f>
        <v>0</v>
      </c>
      <c r="BF135" s="142">
        <f>IF(U135="snížená",N135,0)</f>
        <v>0</v>
      </c>
      <c r="BG135" s="142">
        <f>IF(U135="zákl. přenesená",N135,0)</f>
        <v>0</v>
      </c>
      <c r="BH135" s="142">
        <f>IF(U135="sníž. přenesená",N135,0)</f>
        <v>0</v>
      </c>
      <c r="BI135" s="142">
        <f>IF(U135="nulová",N135,0)</f>
        <v>0</v>
      </c>
      <c r="BJ135" s="18" t="s">
        <v>76</v>
      </c>
      <c r="BK135" s="142">
        <f>ROUND(L135*K135,2)</f>
        <v>0</v>
      </c>
      <c r="BL135" s="18" t="s">
        <v>124</v>
      </c>
      <c r="BM135" s="18" t="s">
        <v>189</v>
      </c>
    </row>
    <row r="136" spans="2:65" s="1" customFormat="1" ht="25.5" customHeight="1">
      <c r="B136" s="133"/>
      <c r="C136" s="143" t="s">
        <v>190</v>
      </c>
      <c r="D136" s="143" t="s">
        <v>191</v>
      </c>
      <c r="E136" s="144" t="s">
        <v>192</v>
      </c>
      <c r="F136" s="208" t="s">
        <v>193</v>
      </c>
      <c r="G136" s="208"/>
      <c r="H136" s="208"/>
      <c r="I136" s="208"/>
      <c r="J136" s="145" t="s">
        <v>194</v>
      </c>
      <c r="K136" s="146">
        <v>357.34</v>
      </c>
      <c r="L136" s="209">
        <v>0</v>
      </c>
      <c r="M136" s="209"/>
      <c r="N136" s="209">
        <f>ROUND(L136*K136,2)</f>
        <v>0</v>
      </c>
      <c r="O136" s="206"/>
      <c r="P136" s="206"/>
      <c r="Q136" s="206"/>
      <c r="R136" s="138"/>
      <c r="T136" s="139" t="s">
        <v>5</v>
      </c>
      <c r="U136" s="40" t="s">
        <v>35</v>
      </c>
      <c r="V136" s="140">
        <v>0</v>
      </c>
      <c r="W136" s="140">
        <f>V136*K136</f>
        <v>0</v>
      </c>
      <c r="X136" s="140">
        <v>4.5999999999999999E-2</v>
      </c>
      <c r="Y136" s="140">
        <f>X136*K136</f>
        <v>16.437639999999998</v>
      </c>
      <c r="Z136" s="140">
        <v>0</v>
      </c>
      <c r="AA136" s="141">
        <f>Z136*K136</f>
        <v>0</v>
      </c>
      <c r="AR136" s="18" t="s">
        <v>151</v>
      </c>
      <c r="AT136" s="18" t="s">
        <v>191</v>
      </c>
      <c r="AU136" s="18" t="s">
        <v>88</v>
      </c>
      <c r="AY136" s="18" t="s">
        <v>119</v>
      </c>
      <c r="BE136" s="142">
        <f>IF(U136="základní",N136,0)</f>
        <v>0</v>
      </c>
      <c r="BF136" s="142">
        <f>IF(U136="snížená",N136,0)</f>
        <v>0</v>
      </c>
      <c r="BG136" s="142">
        <f>IF(U136="zákl. přenesená",N136,0)</f>
        <v>0</v>
      </c>
      <c r="BH136" s="142">
        <f>IF(U136="sníž. přenesená",N136,0)</f>
        <v>0</v>
      </c>
      <c r="BI136" s="142">
        <f>IF(U136="nulová",N136,0)</f>
        <v>0</v>
      </c>
      <c r="BJ136" s="18" t="s">
        <v>76</v>
      </c>
      <c r="BK136" s="142">
        <f>ROUND(L136*K136,2)</f>
        <v>0</v>
      </c>
      <c r="BL136" s="18" t="s">
        <v>124</v>
      </c>
      <c r="BM136" s="18" t="s">
        <v>195</v>
      </c>
    </row>
    <row r="137" spans="2:65" s="1" customFormat="1" ht="25.5" customHeight="1">
      <c r="B137" s="133"/>
      <c r="C137" s="134" t="s">
        <v>196</v>
      </c>
      <c r="D137" s="134" t="s">
        <v>120</v>
      </c>
      <c r="E137" s="135" t="s">
        <v>197</v>
      </c>
      <c r="F137" s="205" t="s">
        <v>198</v>
      </c>
      <c r="G137" s="205"/>
      <c r="H137" s="205"/>
      <c r="I137" s="205"/>
      <c r="J137" s="136" t="s">
        <v>123</v>
      </c>
      <c r="K137" s="137">
        <v>35</v>
      </c>
      <c r="L137" s="206">
        <v>0</v>
      </c>
      <c r="M137" s="206"/>
      <c r="N137" s="206">
        <f>ROUND(L137*K137,2)</f>
        <v>0</v>
      </c>
      <c r="O137" s="206"/>
      <c r="P137" s="206"/>
      <c r="Q137" s="206"/>
      <c r="R137" s="138"/>
      <c r="T137" s="139" t="s">
        <v>5</v>
      </c>
      <c r="U137" s="40" t="s">
        <v>35</v>
      </c>
      <c r="V137" s="140">
        <v>0.216</v>
      </c>
      <c r="W137" s="140">
        <f>V137*K137</f>
        <v>7.56</v>
      </c>
      <c r="X137" s="140">
        <v>0.1295</v>
      </c>
      <c r="Y137" s="140">
        <f>X137*K137</f>
        <v>4.5324999999999998</v>
      </c>
      <c r="Z137" s="140">
        <v>0</v>
      </c>
      <c r="AA137" s="141">
        <f>Z137*K137</f>
        <v>0</v>
      </c>
      <c r="AR137" s="18" t="s">
        <v>124</v>
      </c>
      <c r="AT137" s="18" t="s">
        <v>120</v>
      </c>
      <c r="AU137" s="18" t="s">
        <v>88</v>
      </c>
      <c r="AY137" s="18" t="s">
        <v>119</v>
      </c>
      <c r="BE137" s="142">
        <f>IF(U137="základní",N137,0)</f>
        <v>0</v>
      </c>
      <c r="BF137" s="142">
        <f>IF(U137="snížená",N137,0)</f>
        <v>0</v>
      </c>
      <c r="BG137" s="142">
        <f>IF(U137="zákl. přenesená",N137,0)</f>
        <v>0</v>
      </c>
      <c r="BH137" s="142">
        <f>IF(U137="sníž. přenesená",N137,0)</f>
        <v>0</v>
      </c>
      <c r="BI137" s="142">
        <f>IF(U137="nulová",N137,0)</f>
        <v>0</v>
      </c>
      <c r="BJ137" s="18" t="s">
        <v>76</v>
      </c>
      <c r="BK137" s="142">
        <f>ROUND(L137*K137,2)</f>
        <v>0</v>
      </c>
      <c r="BL137" s="18" t="s">
        <v>124</v>
      </c>
      <c r="BM137" s="18" t="s">
        <v>199</v>
      </c>
    </row>
    <row r="138" spans="2:65" s="1" customFormat="1" ht="25.5" customHeight="1">
      <c r="B138" s="133"/>
      <c r="C138" s="143" t="s">
        <v>200</v>
      </c>
      <c r="D138" s="143" t="s">
        <v>191</v>
      </c>
      <c r="E138" s="144" t="s">
        <v>201</v>
      </c>
      <c r="F138" s="208" t="s">
        <v>202</v>
      </c>
      <c r="G138" s="208"/>
      <c r="H138" s="208"/>
      <c r="I138" s="208"/>
      <c r="J138" s="145" t="s">
        <v>194</v>
      </c>
      <c r="K138" s="146">
        <v>35</v>
      </c>
      <c r="L138" s="209">
        <v>0</v>
      </c>
      <c r="M138" s="209"/>
      <c r="N138" s="209">
        <f>ROUND(L138*K138,2)</f>
        <v>0</v>
      </c>
      <c r="O138" s="206"/>
      <c r="P138" s="206"/>
      <c r="Q138" s="206"/>
      <c r="R138" s="138"/>
      <c r="T138" s="139" t="s">
        <v>5</v>
      </c>
      <c r="U138" s="40" t="s">
        <v>35</v>
      </c>
      <c r="V138" s="140">
        <v>0</v>
      </c>
      <c r="W138" s="140">
        <f>V138*K138</f>
        <v>0</v>
      </c>
      <c r="X138" s="140">
        <v>5.8999999999999997E-2</v>
      </c>
      <c r="Y138" s="140">
        <f>X138*K138</f>
        <v>2.0649999999999999</v>
      </c>
      <c r="Z138" s="140">
        <v>0</v>
      </c>
      <c r="AA138" s="141">
        <f>Z138*K138</f>
        <v>0</v>
      </c>
      <c r="AR138" s="18" t="s">
        <v>151</v>
      </c>
      <c r="AT138" s="18" t="s">
        <v>191</v>
      </c>
      <c r="AU138" s="18" t="s">
        <v>88</v>
      </c>
      <c r="AY138" s="18" t="s">
        <v>119</v>
      </c>
      <c r="BE138" s="142">
        <f>IF(U138="základní",N138,0)</f>
        <v>0</v>
      </c>
      <c r="BF138" s="142">
        <f>IF(U138="snížená",N138,0)</f>
        <v>0</v>
      </c>
      <c r="BG138" s="142">
        <f>IF(U138="zákl. přenesená",N138,0)</f>
        <v>0</v>
      </c>
      <c r="BH138" s="142">
        <f>IF(U138="sníž. přenesená",N138,0)</f>
        <v>0</v>
      </c>
      <c r="BI138" s="142">
        <f>IF(U138="nulová",N138,0)</f>
        <v>0</v>
      </c>
      <c r="BJ138" s="18" t="s">
        <v>76</v>
      </c>
      <c r="BK138" s="142">
        <f>ROUND(L138*K138,2)</f>
        <v>0</v>
      </c>
      <c r="BL138" s="18" t="s">
        <v>124</v>
      </c>
      <c r="BM138" s="18" t="s">
        <v>203</v>
      </c>
    </row>
    <row r="139" spans="2:65" s="9" customFormat="1" ht="22.35" customHeight="1">
      <c r="B139" s="122"/>
      <c r="C139" s="123"/>
      <c r="D139" s="132" t="s">
        <v>103</v>
      </c>
      <c r="E139" s="132"/>
      <c r="F139" s="132"/>
      <c r="G139" s="132"/>
      <c r="H139" s="132"/>
      <c r="I139" s="132"/>
      <c r="J139" s="132"/>
      <c r="K139" s="132"/>
      <c r="L139" s="132"/>
      <c r="M139" s="132"/>
      <c r="N139" s="215">
        <f>BK139</f>
        <v>0</v>
      </c>
      <c r="O139" s="216"/>
      <c r="P139" s="216"/>
      <c r="Q139" s="216"/>
      <c r="R139" s="125"/>
      <c r="T139" s="126"/>
      <c r="U139" s="123"/>
      <c r="V139" s="123"/>
      <c r="W139" s="127">
        <f>W140</f>
        <v>4.1148360000000004</v>
      </c>
      <c r="X139" s="123"/>
      <c r="Y139" s="127">
        <f>Y140</f>
        <v>0</v>
      </c>
      <c r="Z139" s="123"/>
      <c r="AA139" s="128">
        <f>AA140</f>
        <v>0</v>
      </c>
      <c r="AR139" s="129" t="s">
        <v>76</v>
      </c>
      <c r="AT139" s="130" t="s">
        <v>69</v>
      </c>
      <c r="AU139" s="130" t="s">
        <v>88</v>
      </c>
      <c r="AY139" s="129" t="s">
        <v>119</v>
      </c>
      <c r="BK139" s="131">
        <f>BK140</f>
        <v>0</v>
      </c>
    </row>
    <row r="140" spans="2:65" s="1" customFormat="1" ht="25.5" customHeight="1">
      <c r="B140" s="133"/>
      <c r="C140" s="134" t="s">
        <v>204</v>
      </c>
      <c r="D140" s="134" t="s">
        <v>120</v>
      </c>
      <c r="E140" s="135" t="s">
        <v>205</v>
      </c>
      <c r="F140" s="205" t="s">
        <v>206</v>
      </c>
      <c r="G140" s="205"/>
      <c r="H140" s="205"/>
      <c r="I140" s="205"/>
      <c r="J140" s="136" t="s">
        <v>145</v>
      </c>
      <c r="K140" s="137">
        <v>62.345999999999997</v>
      </c>
      <c r="L140" s="206">
        <v>0</v>
      </c>
      <c r="M140" s="206"/>
      <c r="N140" s="206">
        <f>ROUND(L140*K140,2)</f>
        <v>0</v>
      </c>
      <c r="O140" s="206"/>
      <c r="P140" s="206"/>
      <c r="Q140" s="206"/>
      <c r="R140" s="138"/>
      <c r="T140" s="139" t="s">
        <v>5</v>
      </c>
      <c r="U140" s="147" t="s">
        <v>35</v>
      </c>
      <c r="V140" s="148">
        <v>6.6000000000000003E-2</v>
      </c>
      <c r="W140" s="148">
        <f>V140*K140</f>
        <v>4.1148360000000004</v>
      </c>
      <c r="X140" s="148">
        <v>0</v>
      </c>
      <c r="Y140" s="148">
        <f>X140*K140</f>
        <v>0</v>
      </c>
      <c r="Z140" s="148">
        <v>0</v>
      </c>
      <c r="AA140" s="149">
        <f>Z140*K140</f>
        <v>0</v>
      </c>
      <c r="AR140" s="18" t="s">
        <v>124</v>
      </c>
      <c r="AT140" s="18" t="s">
        <v>120</v>
      </c>
      <c r="AU140" s="18" t="s">
        <v>130</v>
      </c>
      <c r="AY140" s="18" t="s">
        <v>119</v>
      </c>
      <c r="BE140" s="142">
        <f>IF(U140="základní",N140,0)</f>
        <v>0</v>
      </c>
      <c r="BF140" s="142">
        <f>IF(U140="snížená",N140,0)</f>
        <v>0</v>
      </c>
      <c r="BG140" s="142">
        <f>IF(U140="zákl. přenesená",N140,0)</f>
        <v>0</v>
      </c>
      <c r="BH140" s="142">
        <f>IF(U140="sníž. přenesená",N140,0)</f>
        <v>0</v>
      </c>
      <c r="BI140" s="142">
        <f>IF(U140="nulová",N140,0)</f>
        <v>0</v>
      </c>
      <c r="BJ140" s="18" t="s">
        <v>76</v>
      </c>
      <c r="BK140" s="142">
        <f>ROUND(L140*K140,2)</f>
        <v>0</v>
      </c>
      <c r="BL140" s="18" t="s">
        <v>124</v>
      </c>
      <c r="BM140" s="18" t="s">
        <v>207</v>
      </c>
    </row>
    <row r="141" spans="2:65" s="1" customFormat="1" ht="6.95" customHeight="1">
      <c r="B141" s="55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7"/>
    </row>
  </sheetData>
  <mergeCells count="124">
    <mergeCell ref="H1:K1"/>
    <mergeCell ref="S2:AC2"/>
    <mergeCell ref="F138:I138"/>
    <mergeCell ref="L138:M138"/>
    <mergeCell ref="N138:Q138"/>
    <mergeCell ref="F140:I140"/>
    <mergeCell ref="L140:M140"/>
    <mergeCell ref="N140:Q140"/>
    <mergeCell ref="N114:Q114"/>
    <mergeCell ref="N115:Q115"/>
    <mergeCell ref="N116:Q116"/>
    <mergeCell ref="N128:Q128"/>
    <mergeCell ref="N133:Q133"/>
    <mergeCell ref="N139:Q139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1:I131"/>
    <mergeCell ref="L131:M131"/>
    <mergeCell ref="N131:Q131"/>
    <mergeCell ref="F132:I132"/>
    <mergeCell ref="L132:M132"/>
    <mergeCell ref="N132:Q132"/>
    <mergeCell ref="F134:I134"/>
    <mergeCell ref="L134:M134"/>
    <mergeCell ref="N134:Q134"/>
    <mergeCell ref="F127:I127"/>
    <mergeCell ref="L127:M127"/>
    <mergeCell ref="N127:Q127"/>
    <mergeCell ref="F129:I129"/>
    <mergeCell ref="L129:M129"/>
    <mergeCell ref="N129:Q129"/>
    <mergeCell ref="F130:I130"/>
    <mergeCell ref="L130:M130"/>
    <mergeCell ref="N130:Q130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1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1 - Jižní strana</vt:lpstr>
      <vt:lpstr>'1 - Jižní strana'!Názvy_tisku</vt:lpstr>
      <vt:lpstr>'Rekapitulace stavby'!Názvy_tisku</vt:lpstr>
      <vt:lpstr>'1 - Jižní strana'!Oblast_tisku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rozpocty\Pavla</dc:creator>
  <cp:lastModifiedBy>Čeganová Nataša</cp:lastModifiedBy>
  <cp:lastPrinted>2018-09-10T13:22:21Z</cp:lastPrinted>
  <dcterms:created xsi:type="dcterms:W3CDTF">2018-09-07T12:19:22Z</dcterms:created>
  <dcterms:modified xsi:type="dcterms:W3CDTF">2018-09-10T13:45:43Z</dcterms:modified>
</cp:coreProperties>
</file>